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3040" windowHeight="8808" tabRatio="500" activeTab="1"/>
  </bookViews>
  <sheets>
    <sheet name="A lire" sheetId="1" r:id="rId1"/>
    <sheet name="Calculs" sheetId="2" r:id="rId2"/>
    <sheet name="Relevé" sheetId="3" r:id="rId3"/>
    <sheet name="comparaisons" sheetId="4" r:id="rId4"/>
    <sheet name="Graphique" sheetId="5" r:id="rId5"/>
    <sheet name="2017" sheetId="6" r:id="rId6"/>
  </sheets>
  <definedNames/>
  <calcPr fullCalcOnLoad="1"/>
</workbook>
</file>

<file path=xl/sharedStrings.xml><?xml version="1.0" encoding="utf-8"?>
<sst xmlns="http://schemas.openxmlformats.org/spreadsheetml/2006/main" count="660" uniqueCount="140">
  <si>
    <t>Si vous n'avez pas l'ensemble des factures, entrez simplement la dernière pour avoir la part heures creuses et utilisez le total des consommations dans l'onglet "Calculs" en additionnant tous les chiffres du tableau "Evolution de votre consommation en kWh" au recto de la facture.</t>
  </si>
  <si>
    <t>Entrez les quantités consommées lignes "consommation HC et HP" colonne "consom." du tableau au verso de la facture.</t>
  </si>
  <si>
    <t>Facture 2</t>
  </si>
  <si>
    <t>Pour reconstituer une consommation si il n'y a pas d'option heures creuses il suffit d'additionner tous les chiffres du tableau "Evolution de votre consommation en kWh" au recto de la facture. En cas d'option heures creuses il vous faut les factures sur un an  et additionner séparément les heures pleines et creuses (l'onglet "Relevé" de ce classeur peut vous faciliter la tâche). Entrez dans ce cas la totalité de la consommation dans la case bleu et la part (en pourcentage) d'heures creuses.</t>
  </si>
  <si>
    <t>A l'exception des cases bleues que vous pouvez modifier le classeur est protégé, il n'y a pas de mot de passe, vous pouvez donc modifier ce que vous souhaitez dans la structure.</t>
  </si>
  <si>
    <t>Ce graphique permet de comparer les coûts annuel des différentes solutions, sauf pour les très petites consommations, le 6 kW sera toujours le moins cher, mais il n'est pas toujours suffisant en puissance.</t>
  </si>
  <si>
    <t>Sans l'option</t>
  </si>
  <si>
    <t>19 aout 2008</t>
  </si>
  <si>
    <t>15 aout 2009</t>
  </si>
  <si>
    <t>15 aout 2010</t>
  </si>
  <si>
    <t>1er janv 2011</t>
  </si>
  <si>
    <t>1er juillet 2011</t>
  </si>
  <si>
    <t>HC</t>
  </si>
  <si>
    <t>HP</t>
  </si>
  <si>
    <t>option HC/HP</t>
  </si>
  <si>
    <t>Différences janvier 2011/ juillet 2012</t>
  </si>
  <si>
    <r>
      <rPr>
        <sz val="10"/>
        <color indexed="10"/>
        <rFont val="Verdana"/>
        <family val="0"/>
      </rPr>
      <t xml:space="preserve">en rouge      =            moins cher        </t>
    </r>
    <r>
      <rPr>
        <sz val="10"/>
        <rFont val="Verdana"/>
        <family val="0"/>
      </rPr>
      <t xml:space="preserve">                 ---------                                          en noir           =                 plus cher</t>
    </r>
  </si>
  <si>
    <t>2014/01</t>
  </si>
  <si>
    <t>Différences aout 2013 / janvier 2014</t>
  </si>
  <si>
    <t>2015/01</t>
  </si>
  <si>
    <t>La limitation de puissance en dessous du besoin du logement et des équipements est un choix d'économie qui peut entraîner de l'inconfort par l'impossibilité d'utiliser simultanément plusieurs appareils gourmands en électricité, ces appareils sont essentiellement les appareils équipés de résistance chauffantes : radiateurs, chauffe-eau, machines à laver, four et plaques électriques. Ce choix d'inconfort doit être correctement réfléchi et évalué en fonction des économies générées.</t>
  </si>
  <si>
    <t xml:space="preserve">Tarifs réglementés* au: </t>
  </si>
  <si>
    <t>Consommation prévisionnelle :</t>
  </si>
  <si>
    <t>Part heures creuses en pourcentage :</t>
  </si>
  <si>
    <t>Prix abonnement en €/an</t>
  </si>
  <si>
    <t>Prix électricité en cts €/kWh</t>
  </si>
  <si>
    <t>3 kW</t>
  </si>
  <si>
    <t>6 kW</t>
  </si>
  <si>
    <t>12 kW</t>
  </si>
  <si>
    <t>Puissance souscrite :</t>
  </si>
  <si>
    <t>Base</t>
  </si>
  <si>
    <t>Facture annuelle</t>
  </si>
  <si>
    <t>Prix résultant au kWh</t>
  </si>
  <si>
    <t>9 kW</t>
  </si>
  <si>
    <t>12 kW</t>
  </si>
  <si>
    <t>Prix électricité en cts €/kWh</t>
  </si>
  <si>
    <t>Puissance souscrite :</t>
  </si>
  <si>
    <t>Base</t>
  </si>
  <si>
    <t>3 kW</t>
  </si>
  <si>
    <t>6 kW</t>
  </si>
  <si>
    <t>9 kW</t>
  </si>
  <si>
    <t>12 kW</t>
  </si>
  <si>
    <t>* prix TTC, taxes locales (12% sur 80% du HT) et CSPE (contribution au service public) inclus.</t>
  </si>
  <si>
    <t>Résultats :</t>
  </si>
  <si>
    <t>Facture annuelle</t>
  </si>
  <si>
    <t>Prix résultant au kWh</t>
  </si>
  <si>
    <t>TARIFS TTC</t>
  </si>
  <si>
    <t>Part heures creuses :</t>
  </si>
  <si>
    <t>Heures pleines</t>
  </si>
  <si>
    <t>Heures creuses</t>
  </si>
  <si>
    <t>Facture 1</t>
  </si>
  <si>
    <t>Total :</t>
  </si>
  <si>
    <t>Facture 3</t>
  </si>
  <si>
    <t>Facture 4</t>
  </si>
  <si>
    <t>Facture 5</t>
  </si>
  <si>
    <t>Facture 6</t>
  </si>
  <si>
    <t>Total général :</t>
  </si>
  <si>
    <t>Résultats :</t>
  </si>
  <si>
    <t>soit :</t>
  </si>
  <si>
    <t>en heures creuses</t>
  </si>
  <si>
    <r>
      <t xml:space="preserve">Nombre </t>
    </r>
    <r>
      <rPr>
        <b/>
        <sz val="10"/>
        <rFont val="Verdana"/>
        <family val="0"/>
      </rPr>
      <t>minimum</t>
    </r>
    <r>
      <rPr>
        <sz val="10"/>
        <rFont val="Verdana"/>
        <family val="0"/>
      </rPr>
      <t xml:space="preserve"> de kWh à consommer en heures creuses nécessaire pour justifier l'option. </t>
    </r>
    <r>
      <rPr>
        <b/>
        <sz val="10"/>
        <rFont val="Verdana"/>
        <family val="0"/>
      </rPr>
      <t>Attention résultat différent en fonction de la consommation globale.</t>
    </r>
  </si>
  <si>
    <t>Le surcoût d'abonnement se justifie si la gestion des équipements (automatique et manuelle) permet d'utiliser une certaine proportion d'électricité pendant la période heures creuses (voir tableau).</t>
  </si>
  <si>
    <t>En cas de changement de tarif (souvent médiatisé) EDF publie sur son site une "fiche descriptive de l'offre "tarif bleu" de fourniture d'électricité". Cette fiche présente l'avantage de donner des prix TTC de l'abonnement et de l'électricité, les taxes locales peuvent varier d'un en droit à l'autre mais les différences sont peu significatives.</t>
  </si>
  <si>
    <t>La fiche donne un prix mensuel des abonnements, il vous faut donc multiplier par 12 ce chiffre pour renseigner le tableau "Tarifs".</t>
  </si>
  <si>
    <t>Mode d'emploi :</t>
  </si>
  <si>
    <t>Les choix d'abonnement :</t>
  </si>
  <si>
    <t>Mise à jour :</t>
  </si>
  <si>
    <t>L'utilisation de l'onglet "Calculs" est très simple, vous entrez dans la case bleu la consommation en kWh et éventuellement la part d'heures creuses, le tableau et le graphique vous indique les coûts annuels selon l'abonnement.</t>
  </si>
  <si>
    <t>En rouge les coûts avec l'option "heures creuses".</t>
  </si>
  <si>
    <t>En faisant varier la part heures creuses vous pouvez optimiser votre abonnement.</t>
  </si>
  <si>
    <t>Pour reconstituer la consommation prenez les 6 dernières factures (facturation tous les deux mois) ou les deux dernières (facturation semestrielle).</t>
  </si>
  <si>
    <t>Avec l'option HC</t>
  </si>
  <si>
    <t>Cet outil est destiné à vérifier (ou choisir) de façon simple si le type d'abonnement EDF est adapté à la consommation et situation du "client".</t>
  </si>
  <si>
    <t>* prix TTC, taxes locales (12% sur 80% du HT) et CSPE (contribution au service public) inclus.</t>
  </si>
  <si>
    <t>Outil réalisé par Franck Dimitropoulos pour l'association BCE, version de test, si vous constatez un disfonctionnement contactez  :  b-c-e@orange.fr</t>
  </si>
  <si>
    <t>En bleu les coûts avec un abonnement sans option.</t>
  </si>
  <si>
    <t>Puissance souscrite :</t>
  </si>
  <si>
    <t>Base</t>
  </si>
  <si>
    <t>Option Heures creuses</t>
  </si>
  <si>
    <t>Puissance souscrite :</t>
  </si>
  <si>
    <t>Base</t>
  </si>
  <si>
    <t>Option Heures creuses</t>
  </si>
  <si>
    <t>Sans l'option</t>
  </si>
  <si>
    <t>Différences 2010/2011</t>
  </si>
  <si>
    <r>
      <t>6 kW</t>
    </r>
    <r>
      <rPr>
        <sz val="10"/>
        <rFont val="Verdana"/>
        <family val="0"/>
      </rPr>
      <t xml:space="preserve"> est la solution la plus courante et souvent la plus économique, cet abonnement permet d'alimenter un logement petit à moyen tout électrique, il présente quand même un risque de coupure si tout les équipements sont mis en marche en même temps, pour l'électroménager cela peut se gérer mais le chauffage et la production d'eau chaude sont généralement "automatiques", c'est une affaire de capacité de gestion par les occupants ou d'équipements spéciaux (délesteur).</t>
    </r>
  </si>
  <si>
    <t>Le choix d'une puissance d'abonnement dépend avant tout des équipements consommateurs d'électricité dans le logement. Un choix de puissance trop faible risque de générer des coupures (compteur qui "saute"), une puissance trop forte génère un coût supplémentaire qui peut, parfois, être évité.</t>
  </si>
  <si>
    <t>Tarifs réglementés* au:</t>
  </si>
  <si>
    <t>Prix abonnement en €/an</t>
  </si>
  <si>
    <t>Il est destiné notamment aux travailleurs sociaux et n'intègre que les abonnements courants pour des logements standards. Soit les puissances 3, 6, 9 et 12 kW avec ou sans l'option heures creuses. Les abonnements supérieurs ne sont pas justifiés dans le logement individuel et l'abonnement TEMPO est très compliqué à gérer, il doit faire l'objet d'une réflexion approfondie et nécessite des équipements spéciaux (délesteur) pour être efficace.</t>
  </si>
  <si>
    <r>
      <t>12 kW</t>
    </r>
    <r>
      <rPr>
        <sz val="10"/>
        <rFont val="Verdana"/>
        <family val="0"/>
      </rPr>
      <t xml:space="preserve"> est rarement justifié, il faut être gros consommateur pour en avoir besoin, toutefois une grande maison ou la présence d'un atelier avec des machines peut obliger à cette puissance. </t>
    </r>
    <r>
      <rPr>
        <b/>
        <sz val="10"/>
        <rFont val="Verdana"/>
        <family val="0"/>
      </rPr>
      <t>Cet abonnement reste plus couteux que les précédents, c'est pratiquement le seul dont la présence doit inquiéter le diagnostiqueur et éventuellement justifier le coût de changement.</t>
    </r>
  </si>
  <si>
    <t>Différences juillet 2012 / janvier 2013</t>
  </si>
  <si>
    <r>
      <t>3 kW</t>
    </r>
    <r>
      <rPr>
        <sz val="10"/>
        <rFont val="Verdana"/>
        <family val="0"/>
      </rPr>
      <t xml:space="preserve"> est la plus petite puissance disponible, il suppose de n'avoir que très peu d'usage de l'électricité (éclairage et électroménager hors cuisson). Il a la particularité de proposer un prix de l'électricité plus cher que les autres abonnements et son faible coût risque d'être absorbé par une consommation un peu importante, la limite se situe aux alentours de 1500 kWh. Il n'est pas possible d'avoir l'option "heures creuses". </t>
    </r>
    <r>
      <rPr>
        <b/>
        <sz val="10"/>
        <rFont val="Verdana"/>
        <family val="0"/>
      </rPr>
      <t>Depuis le changement de tarif les économies possible avec cet abonnement sont devenues insignifiantes pour justifier le moindre risque d'inconfort.</t>
    </r>
  </si>
  <si>
    <t>Depuis les changements de tarifs intervenus en aout 2009 et le changement de structure tarifaire intervenu en aout 2010 l'importance des économies possible par un ajustement tarifaire est devenue toute relative, sauf cas exceptionnel.</t>
  </si>
  <si>
    <t>Champs d'application :  ATTENTION TEXTE NON MIS À JOUR DEPUIS CHANGEMENT DE STRUCTURE TARIFAIRE</t>
  </si>
  <si>
    <t>Différences 2008/2010</t>
  </si>
  <si>
    <t>Différences 2009/2010</t>
  </si>
  <si>
    <t>Les observations sur les choix d'abonnement sont valides dans un cas "normal", il est évident que les "passoires thermique" chauffée à l'électricité ont une consommation hors norme et un besoin de puissance démesurée. Dans ces cas l'énormité de la facture rend le choix de l'abonnement secondaire par rapport à la nécessité de réaliser des travaux...</t>
  </si>
  <si>
    <t>9 kW</t>
  </si>
  <si>
    <t>Commentaires indicatifs sur la correspondance consommation/puissance :</t>
  </si>
  <si>
    <t>Heures pleines</t>
  </si>
  <si>
    <t>Heures creuses</t>
  </si>
  <si>
    <t>* prix TTC, compris la TCFE d'un montant maximum de  0,0090 €/kWh. (fixée par les collectivités locales)</t>
  </si>
  <si>
    <t>Différences janvier 2011/ juillet 2011</t>
  </si>
  <si>
    <t>Entrez vos données de consommation ici :</t>
  </si>
  <si>
    <t xml:space="preserve">Consommation à renseigner en haut de page             Consommation à renseigner en haut de page            </t>
  </si>
  <si>
    <t>Pour une conso de :</t>
  </si>
  <si>
    <t>6 kW base</t>
  </si>
  <si>
    <t>9 kW base</t>
  </si>
  <si>
    <t>12 kW base</t>
  </si>
  <si>
    <t>6 kW option</t>
  </si>
  <si>
    <t>Source : https://particuliers.edf.com/fichiers/fckeditor/Particuliers/Offres/CGV_CRE/CRE_TB.pdf</t>
  </si>
  <si>
    <t>Dans les lignes qui suivent les conseils et commentaires précédants les changements ont été laissés et complété (en gras). Ce maintien des informations périmées est volontaire pour comprendre pourquoi des choix devenus caduques ont pu être fait.</t>
  </si>
  <si>
    <t>base</t>
  </si>
  <si>
    <t>option</t>
  </si>
  <si>
    <t xml:space="preserve">base </t>
  </si>
  <si>
    <t>9 kW option</t>
  </si>
  <si>
    <t>12 kW option</t>
  </si>
  <si>
    <t>Fonctionne avec les données de consommation de l'onglet "comparaisons"</t>
  </si>
  <si>
    <r>
      <t xml:space="preserve">Ces commentaires ne sont là que pour inciter à regarder de plus prés si la puissance est  cohérente avec la consommation sur la base d'un taux de charge de 30 %. </t>
    </r>
    <r>
      <rPr>
        <b/>
        <sz val="14"/>
        <color indexed="10"/>
        <rFont val="Verdana"/>
        <family val="0"/>
      </rPr>
      <t>C'est uniquement indicatif.</t>
    </r>
  </si>
  <si>
    <r>
      <t>9 kW</t>
    </r>
    <r>
      <rPr>
        <sz val="10"/>
        <rFont val="Verdana"/>
        <family val="0"/>
      </rPr>
      <t xml:space="preserve"> est classique pour un logement plutôt grand, tout électrique. Souvent proposé comme puissance de "tranquillité" il peut être un peu surdimensionné si la famille cherche à faire quelques économies, la différence annuelle est quand même de 85 euros annuel avec un 6 kW en cas d'option heures creuses.</t>
    </r>
    <r>
      <rPr>
        <b/>
        <sz val="10"/>
        <rFont val="Verdana"/>
        <family val="0"/>
      </rPr>
      <t xml:space="preserve"> Ce chiffre n'est plus exact depuis le changement de tarif les économies seront de l'ordre de 10 à 20 euros annuels pour les gros consommateurs.</t>
    </r>
  </si>
  <si>
    <r>
      <t>Option "heures creuses"</t>
    </r>
    <r>
      <rPr>
        <sz val="10"/>
        <rFont val="Verdana"/>
        <family val="0"/>
      </rPr>
      <t xml:space="preserve">; la possibilité d'utiliser l'électricité pendant les heures (la nuit) où la consommation globale diminue permet d'accéder à un tarif du kWh plus bas, mais cette option est facturée en plus. Le coût de l'option commence à 46 euros TTC pour un abonnement 6 kW et augmente pour les puissances supérieures. </t>
    </r>
    <r>
      <rPr>
        <b/>
        <sz val="10"/>
        <rFont val="Verdana"/>
        <family val="0"/>
      </rPr>
      <t>Le coût de l'option commence maintenant à une quinzaine d'euros, par contre la rentabilité change avec la consommation globale, il n'y a plus de règles simples pour vérifier la pertinence de l'option</t>
    </r>
  </si>
  <si>
    <t>Différences janvier 2013 / aout 2013</t>
  </si>
  <si>
    <t>2013/08</t>
  </si>
  <si>
    <t>Différences janvier 2014 / novembre 2014</t>
  </si>
  <si>
    <t>2014/11</t>
  </si>
  <si>
    <t xml:space="preserve">Différences novembre 2014 / aout 2015 </t>
  </si>
  <si>
    <t xml:space="preserve">Différences aout 2015 / aout 2016 </t>
  </si>
  <si>
    <t xml:space="preserve">Différences aout 2016 / aout 2017 </t>
  </si>
  <si>
    <t>Différences de coût global en fonction de la consommation affichée en haut de page</t>
  </si>
  <si>
    <t>2015/08</t>
  </si>
  <si>
    <t>2016/08</t>
  </si>
  <si>
    <t>2017/08</t>
  </si>
  <si>
    <t>Consommation totale prévisionnelle :</t>
  </si>
  <si>
    <t xml:space="preserve">  </t>
  </si>
  <si>
    <t xml:space="preserve">Différences aout 2017 / aout 2018 </t>
  </si>
  <si>
    <t xml:space="preserve">Différences aout 2018 / juin 2019 </t>
  </si>
  <si>
    <t>Option</t>
  </si>
  <si>
    <t>9KW DT</t>
  </si>
  <si>
    <t>3KW ST</t>
  </si>
  <si>
    <t>Sur 10 ans</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</si>
</sst>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00&quot;€&quot;;[Red]#,##0.00&quot;€&quot;"/>
    <numFmt numFmtId="189" formatCode="#,##0.000&quot;€&quot;;[Red]#,##0.000&quot;€&quot;"/>
    <numFmt numFmtId="190" formatCode="#,##0.00\ [$cts€-1]"/>
    <numFmt numFmtId="191" formatCode="#,##0\ [$kWh]"/>
    <numFmt numFmtId="192" formatCode="#,##0.00\ [$€-1];[Red]#,##0.00\ [$€-1]"/>
    <numFmt numFmtId="193" formatCode="#,##0.00&quot;€&quot;"/>
    <numFmt numFmtId="194" formatCode="#,##0.00\ &quot;€&quot;;[Red]#,##0.00\ &quot;€&quot;"/>
    <numFmt numFmtId="195" formatCode="#,##0.00\ &quot;€&quot;"/>
    <numFmt numFmtId="196" formatCode="mmm\-yyyy"/>
    <numFmt numFmtId="197" formatCode="#,##0.000\ &quot;€&quot;;[Red]#,##0.000\ &quot;€&quot;"/>
    <numFmt numFmtId="198" formatCode="0.0%"/>
    <numFmt numFmtId="199" formatCode="0.00000000"/>
    <numFmt numFmtId="200" formatCode="0.0000000"/>
    <numFmt numFmtId="201" formatCode="0.000000"/>
    <numFmt numFmtId="202" formatCode="0.00000"/>
    <numFmt numFmtId="203" formatCode="0.0000"/>
    <numFmt numFmtId="204" formatCode="0.000"/>
    <numFmt numFmtId="205" formatCode="#\ ##0.00&quot;€&quot;;[Red]#\ ##0.00&quot;€&quot;"/>
  </numFmts>
  <fonts count="55">
    <font>
      <sz val="10"/>
      <name val="Verdana"/>
      <family val="0"/>
    </font>
    <font>
      <b/>
      <sz val="10"/>
      <name val="Verdana"/>
      <family val="0"/>
    </font>
    <font>
      <i/>
      <sz val="10"/>
      <name val="Verdana"/>
      <family val="0"/>
    </font>
    <font>
      <b/>
      <i/>
      <sz val="10"/>
      <name val="Verdana"/>
      <family val="0"/>
    </font>
    <font>
      <sz val="8"/>
      <name val="Verdana"/>
      <family val="0"/>
    </font>
    <font>
      <sz val="9"/>
      <name val="Verdana"/>
      <family val="0"/>
    </font>
    <font>
      <u val="single"/>
      <sz val="10"/>
      <color indexed="12"/>
      <name val="Verdana"/>
      <family val="0"/>
    </font>
    <font>
      <u val="single"/>
      <sz val="10"/>
      <color indexed="61"/>
      <name val="Verdana"/>
      <family val="0"/>
    </font>
    <font>
      <b/>
      <sz val="12"/>
      <name val="Verdana"/>
      <family val="0"/>
    </font>
    <font>
      <sz val="12"/>
      <name val="Verdana"/>
      <family val="0"/>
    </font>
    <font>
      <b/>
      <sz val="11"/>
      <color indexed="10"/>
      <name val="Verdana"/>
      <family val="0"/>
    </font>
    <font>
      <b/>
      <sz val="12"/>
      <color indexed="10"/>
      <name val="Verdana"/>
      <family val="0"/>
    </font>
    <font>
      <sz val="10"/>
      <color indexed="10"/>
      <name val="Verdana"/>
      <family val="0"/>
    </font>
    <font>
      <b/>
      <sz val="14"/>
      <color indexed="10"/>
      <name val="Verdana"/>
      <family val="0"/>
    </font>
    <font>
      <b/>
      <sz val="18"/>
      <name val="Verdana"/>
      <family val="0"/>
    </font>
    <font>
      <b/>
      <sz val="16"/>
      <name val="Verdana"/>
      <family val="0"/>
    </font>
    <font>
      <sz val="16"/>
      <name val="Verdana"/>
      <family val="0"/>
    </font>
    <font>
      <b/>
      <sz val="9"/>
      <name val="Verdana"/>
      <family val="0"/>
    </font>
    <font>
      <b/>
      <sz val="18"/>
      <color indexed="62"/>
      <name val="Cambria"/>
      <family val="2"/>
    </font>
    <font>
      <b/>
      <sz val="8"/>
      <name val="Verdana"/>
      <family val="2"/>
    </font>
    <font>
      <b/>
      <sz val="14"/>
      <color indexed="18"/>
      <name val="Verdana"/>
      <family val="0"/>
    </font>
    <font>
      <b/>
      <sz val="10"/>
      <color indexed="10"/>
      <name val="Verdana"/>
      <family val="0"/>
    </font>
    <font>
      <b/>
      <sz val="14"/>
      <name val="Verdan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Calibri"/>
      <family val="0"/>
    </font>
    <font>
      <sz val="9.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0"/>
      <color rgb="FFFF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24" borderId="1" applyNumberFormat="0" applyAlignment="0" applyProtection="0"/>
    <xf numFmtId="0" fontId="45" fillId="0" borderId="2" applyNumberFormat="0" applyFill="0" applyAlignment="0" applyProtection="0"/>
    <xf numFmtId="0" fontId="0" fillId="25" borderId="3" applyNumberFormat="0" applyFont="0" applyAlignment="0" applyProtection="0"/>
    <xf numFmtId="0" fontId="46" fillId="26" borderId="1" applyNumberFormat="0" applyAlignment="0" applyProtection="0"/>
    <xf numFmtId="0" fontId="47"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28" borderId="0" applyNumberFormat="0" applyBorder="0" applyAlignment="0" applyProtection="0"/>
    <xf numFmtId="9" fontId="0" fillId="0" borderId="0" applyFont="0" applyFill="0" applyBorder="0" applyAlignment="0" applyProtection="0"/>
    <xf numFmtId="0" fontId="49" fillId="29" borderId="0" applyNumberFormat="0" applyBorder="0" applyAlignment="0" applyProtection="0"/>
    <xf numFmtId="0" fontId="50" fillId="24" borderId="4"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cellStyleXfs>
  <cellXfs count="231">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91" fontId="8" fillId="31" borderId="0" xfId="0" applyNumberFormat="1" applyFont="1" applyFill="1" applyAlignment="1" applyProtection="1">
      <alignment/>
      <protection locked="0"/>
    </xf>
    <xf numFmtId="10" fontId="8" fillId="31" borderId="0" xfId="0" applyNumberFormat="1" applyFont="1" applyFill="1" applyAlignment="1" applyProtection="1">
      <alignment/>
      <protection locked="0"/>
    </xf>
    <xf numFmtId="0" fontId="8" fillId="0" borderId="0" xfId="0" applyFont="1" applyAlignment="1">
      <alignment horizontal="center"/>
    </xf>
    <xf numFmtId="0" fontId="8" fillId="0" borderId="0" xfId="0" applyFont="1" applyAlignment="1">
      <alignment/>
    </xf>
    <xf numFmtId="0" fontId="1" fillId="0" borderId="10" xfId="0" applyFont="1" applyBorder="1" applyAlignment="1">
      <alignment/>
    </xf>
    <xf numFmtId="0" fontId="1" fillId="0" borderId="10" xfId="0" applyFont="1" applyBorder="1" applyAlignment="1">
      <alignment horizontal="center"/>
    </xf>
    <xf numFmtId="192" fontId="0" fillId="31" borderId="10" xfId="0" applyNumberFormat="1" applyFill="1" applyBorder="1" applyAlignment="1" applyProtection="1">
      <alignment horizontal="center"/>
      <protection locked="0"/>
    </xf>
    <xf numFmtId="190" fontId="0" fillId="31" borderId="10" xfId="0" applyNumberFormat="1" applyFill="1" applyBorder="1" applyAlignment="1" applyProtection="1">
      <alignment horizontal="center"/>
      <protection locked="0"/>
    </xf>
    <xf numFmtId="188" fontId="0" fillId="0" borderId="10" xfId="0" applyNumberFormat="1" applyBorder="1" applyAlignment="1">
      <alignment horizontal="center"/>
    </xf>
    <xf numFmtId="189" fontId="0" fillId="0" borderId="10" xfId="0" applyNumberFormat="1" applyBorder="1" applyAlignment="1">
      <alignment horizontal="center"/>
    </xf>
    <xf numFmtId="0" fontId="8" fillId="0" borderId="0" xfId="0" applyFont="1" applyAlignment="1">
      <alignment horizontal="right"/>
    </xf>
    <xf numFmtId="0" fontId="9" fillId="0" borderId="0" xfId="0" applyFont="1" applyAlignment="1">
      <alignment horizontal="right"/>
    </xf>
    <xf numFmtId="10" fontId="8" fillId="0" borderId="0" xfId="0" applyNumberFormat="1" applyFont="1" applyFill="1" applyAlignment="1" applyProtection="1">
      <alignment/>
      <protection/>
    </xf>
    <xf numFmtId="0" fontId="0" fillId="0" borderId="0" xfId="0" applyAlignment="1">
      <alignment vertical="top"/>
    </xf>
    <xf numFmtId="191" fontId="8" fillId="0" borderId="0" xfId="0" applyNumberFormat="1" applyFont="1" applyAlignment="1">
      <alignment horizontal="center"/>
    </xf>
    <xf numFmtId="0" fontId="0" fillId="0" borderId="0" xfId="0" applyFont="1" applyAlignment="1">
      <alignment/>
    </xf>
    <xf numFmtId="193" fontId="0" fillId="0" borderId="0" xfId="0" applyNumberFormat="1" applyAlignment="1">
      <alignment/>
    </xf>
    <xf numFmtId="192" fontId="0" fillId="0" borderId="0" xfId="0" applyNumberFormat="1" applyAlignment="1">
      <alignment/>
    </xf>
    <xf numFmtId="0" fontId="10" fillId="0" borderId="10" xfId="0" applyFont="1" applyBorder="1" applyAlignment="1">
      <alignment/>
    </xf>
    <xf numFmtId="0" fontId="0" fillId="0" borderId="0" xfId="0" applyAlignment="1">
      <alignment vertical="center" wrapText="1"/>
    </xf>
    <xf numFmtId="0" fontId="8" fillId="0" borderId="10" xfId="0" applyFont="1" applyBorder="1" applyAlignment="1">
      <alignment/>
    </xf>
    <xf numFmtId="0" fontId="8" fillId="31" borderId="10" xfId="0" applyFont="1" applyFill="1" applyBorder="1" applyAlignment="1" applyProtection="1">
      <alignment/>
      <protection locked="0"/>
    </xf>
    <xf numFmtId="191" fontId="8" fillId="0" borderId="10" xfId="0" applyNumberFormat="1" applyFont="1" applyBorder="1" applyAlignment="1">
      <alignment horizontal="center"/>
    </xf>
    <xf numFmtId="10" fontId="8" fillId="0" borderId="0" xfId="0" applyNumberFormat="1" applyFont="1" applyAlignment="1">
      <alignment horizontal="center"/>
    </xf>
    <xf numFmtId="0" fontId="11" fillId="0" borderId="0" xfId="0" applyFont="1" applyAlignment="1">
      <alignment/>
    </xf>
    <xf numFmtId="0" fontId="0" fillId="0" borderId="0" xfId="0" applyAlignment="1">
      <alignment/>
    </xf>
    <xf numFmtId="14" fontId="8" fillId="31" borderId="11" xfId="0" applyNumberFormat="1" applyFont="1" applyFill="1" applyBorder="1" applyAlignment="1" applyProtection="1">
      <alignment horizontal="center"/>
      <protection locked="0"/>
    </xf>
    <xf numFmtId="0" fontId="8" fillId="0" borderId="11" xfId="0" applyFont="1" applyBorder="1" applyAlignment="1">
      <alignment horizontal="center"/>
    </xf>
    <xf numFmtId="0" fontId="8" fillId="0" borderId="12" xfId="0" applyFont="1" applyBorder="1" applyAlignment="1">
      <alignment horizontal="center"/>
    </xf>
    <xf numFmtId="0" fontId="0" fillId="0" borderId="13" xfId="0" applyBorder="1" applyAlignment="1">
      <alignment/>
    </xf>
    <xf numFmtId="0" fontId="1" fillId="0" borderId="14" xfId="0" applyFont="1" applyBorder="1" applyAlignment="1">
      <alignment/>
    </xf>
    <xf numFmtId="0" fontId="1" fillId="0" borderId="14" xfId="0" applyFont="1" applyBorder="1" applyAlignment="1">
      <alignment horizontal="center"/>
    </xf>
    <xf numFmtId="190" fontId="0" fillId="31" borderId="15" xfId="0" applyNumberFormat="1" applyFill="1" applyBorder="1" applyAlignment="1" applyProtection="1">
      <alignment horizontal="center"/>
      <protection locked="0"/>
    </xf>
    <xf numFmtId="0" fontId="0" fillId="0" borderId="0" xfId="0" applyBorder="1" applyAlignment="1">
      <alignment/>
    </xf>
    <xf numFmtId="0" fontId="0" fillId="0" borderId="16" xfId="0" applyBorder="1" applyAlignment="1">
      <alignment/>
    </xf>
    <xf numFmtId="0" fontId="1" fillId="0" borderId="17" xfId="0" applyFont="1" applyBorder="1" applyAlignment="1">
      <alignment horizontal="center"/>
    </xf>
    <xf numFmtId="0" fontId="1" fillId="0" borderId="0" xfId="0" applyFont="1" applyBorder="1" applyAlignment="1">
      <alignment horizontal="center"/>
    </xf>
    <xf numFmtId="0" fontId="17" fillId="0" borderId="10" xfId="0" applyFont="1" applyBorder="1" applyAlignment="1">
      <alignment horizontal="center"/>
    </xf>
    <xf numFmtId="10" fontId="17" fillId="0" borderId="10" xfId="0" applyNumberFormat="1" applyFont="1" applyBorder="1" applyAlignment="1">
      <alignment horizontal="center"/>
    </xf>
    <xf numFmtId="192" fontId="0" fillId="32" borderId="10" xfId="0" applyNumberFormat="1" applyFill="1" applyBorder="1" applyAlignment="1" applyProtection="1">
      <alignment horizontal="center"/>
      <protection locked="0"/>
    </xf>
    <xf numFmtId="190" fontId="0" fillId="32" borderId="10" xfId="0" applyNumberFormat="1" applyFill="1" applyBorder="1" applyAlignment="1" applyProtection="1">
      <alignment horizontal="center"/>
      <protection locked="0"/>
    </xf>
    <xf numFmtId="0" fontId="0" fillId="0" borderId="0" xfId="0" applyFont="1" applyAlignment="1">
      <alignment horizontal="center"/>
    </xf>
    <xf numFmtId="0" fontId="1" fillId="0" borderId="0" xfId="0" applyFont="1" applyAlignment="1">
      <alignment horizontal="center"/>
    </xf>
    <xf numFmtId="0" fontId="0" fillId="0" borderId="10" xfId="0" applyBorder="1" applyAlignment="1">
      <alignment/>
    </xf>
    <xf numFmtId="0" fontId="0" fillId="0" borderId="18" xfId="0" applyBorder="1" applyAlignment="1">
      <alignment/>
    </xf>
    <xf numFmtId="0" fontId="0" fillId="0" borderId="14" xfId="0" applyBorder="1" applyAlignment="1">
      <alignment/>
    </xf>
    <xf numFmtId="0" fontId="17" fillId="0" borderId="14" xfId="0" applyFont="1" applyBorder="1" applyAlignment="1">
      <alignment horizontal="center"/>
    </xf>
    <xf numFmtId="0" fontId="0" fillId="0" borderId="15" xfId="0" applyBorder="1" applyAlignment="1">
      <alignment/>
    </xf>
    <xf numFmtId="0" fontId="0" fillId="0" borderId="19" xfId="0" applyBorder="1" applyAlignment="1">
      <alignment/>
    </xf>
    <xf numFmtId="188" fontId="1" fillId="0" borderId="10" xfId="0" applyNumberFormat="1" applyFont="1" applyBorder="1" applyAlignment="1">
      <alignment horizontal="center"/>
    </xf>
    <xf numFmtId="10" fontId="0" fillId="0" borderId="10" xfId="0" applyNumberFormat="1" applyBorder="1" applyAlignment="1">
      <alignment/>
    </xf>
    <xf numFmtId="0" fontId="0" fillId="0" borderId="20" xfId="0" applyBorder="1" applyAlignment="1">
      <alignment/>
    </xf>
    <xf numFmtId="10" fontId="0" fillId="0" borderId="15" xfId="0" applyNumberFormat="1" applyBorder="1" applyAlignment="1">
      <alignment/>
    </xf>
    <xf numFmtId="188" fontId="1" fillId="0" borderId="21" xfId="0" applyNumberFormat="1" applyFont="1" applyBorder="1" applyAlignment="1">
      <alignment horizontal="center"/>
    </xf>
    <xf numFmtId="10" fontId="0" fillId="0" borderId="21" xfId="0" applyNumberFormat="1" applyBorder="1" applyAlignment="1">
      <alignment/>
    </xf>
    <xf numFmtId="10" fontId="0" fillId="0" borderId="19" xfId="0" applyNumberFormat="1" applyBorder="1" applyAlignment="1">
      <alignment/>
    </xf>
    <xf numFmtId="0" fontId="15" fillId="0" borderId="0" xfId="0" applyFont="1" applyBorder="1" applyAlignment="1">
      <alignment horizontal="center" vertical="center" textRotation="90"/>
    </xf>
    <xf numFmtId="188" fontId="12" fillId="0" borderId="0" xfId="0" applyNumberFormat="1" applyFont="1" applyBorder="1" applyAlignment="1">
      <alignment horizontal="center"/>
    </xf>
    <xf numFmtId="189" fontId="12" fillId="0" borderId="0" xfId="0" applyNumberFormat="1" applyFont="1" applyBorder="1" applyAlignment="1">
      <alignment horizontal="center"/>
    </xf>
    <xf numFmtId="0" fontId="1" fillId="0" borderId="22" xfId="0" applyFont="1" applyBorder="1" applyAlignment="1">
      <alignment horizontal="center"/>
    </xf>
    <xf numFmtId="188" fontId="12" fillId="0" borderId="23" xfId="0" applyNumberFormat="1" applyFont="1" applyBorder="1" applyAlignment="1">
      <alignment horizontal="center"/>
    </xf>
    <xf numFmtId="189" fontId="12" fillId="0" borderId="23" xfId="0" applyNumberFormat="1" applyFont="1" applyBorder="1" applyAlignment="1">
      <alignment horizontal="center"/>
    </xf>
    <xf numFmtId="189" fontId="12" fillId="0" borderId="24" xfId="0" applyNumberFormat="1" applyFont="1" applyBorder="1" applyAlignment="1">
      <alignment horizontal="center"/>
    </xf>
    <xf numFmtId="191" fontId="0" fillId="0" borderId="10" xfId="0" applyNumberFormat="1" applyBorder="1" applyAlignment="1" applyProtection="1">
      <alignment horizontal="center"/>
      <protection/>
    </xf>
    <xf numFmtId="0" fontId="0" fillId="0" borderId="0" xfId="0" applyAlignment="1">
      <alignment horizontal="center" vertical="center" textRotation="90"/>
    </xf>
    <xf numFmtId="14" fontId="1" fillId="31" borderId="11" xfId="0" applyNumberFormat="1" applyFont="1" applyFill="1" applyBorder="1" applyAlignment="1" applyProtection="1">
      <alignment horizontal="center"/>
      <protection locked="0"/>
    </xf>
    <xf numFmtId="14" fontId="1" fillId="31" borderId="20" xfId="0" applyNumberFormat="1" applyFont="1" applyFill="1" applyBorder="1" applyAlignment="1" applyProtection="1">
      <alignment horizontal="center"/>
      <protection locked="0"/>
    </xf>
    <xf numFmtId="0" fontId="0" fillId="0" borderId="0" xfId="0" applyBorder="1" applyAlignment="1">
      <alignment horizontal="center" vertical="center" textRotation="90"/>
    </xf>
    <xf numFmtId="0" fontId="0" fillId="0" borderId="0" xfId="0" applyBorder="1" applyAlignment="1">
      <alignment horizontal="center"/>
    </xf>
    <xf numFmtId="0" fontId="17" fillId="0" borderId="14" xfId="0" applyFont="1" applyBorder="1" applyAlignment="1">
      <alignment horizontal="center"/>
    </xf>
    <xf numFmtId="0" fontId="17" fillId="0" borderId="10" xfId="0" applyFont="1" applyBorder="1" applyAlignment="1">
      <alignment horizontal="center"/>
    </xf>
    <xf numFmtId="0" fontId="17" fillId="0" borderId="15"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xf>
    <xf numFmtId="0" fontId="1" fillId="0" borderId="15" xfId="0" applyFont="1" applyBorder="1" applyAlignment="1">
      <alignment/>
    </xf>
    <xf numFmtId="192" fontId="0" fillId="24" borderId="10" xfId="0" applyNumberFormat="1" applyFill="1" applyBorder="1" applyAlignment="1" applyProtection="1">
      <alignment horizontal="center"/>
      <protection locked="0"/>
    </xf>
    <xf numFmtId="190" fontId="0" fillId="24" borderId="10" xfId="0" applyNumberFormat="1" applyFill="1" applyBorder="1" applyAlignment="1" applyProtection="1">
      <alignment horizontal="center"/>
      <protection locked="0"/>
    </xf>
    <xf numFmtId="190" fontId="0" fillId="24" borderId="15" xfId="0" applyNumberFormat="1" applyFill="1" applyBorder="1" applyAlignment="1" applyProtection="1">
      <alignment horizontal="center"/>
      <protection locked="0"/>
    </xf>
    <xf numFmtId="0" fontId="1" fillId="31" borderId="14" xfId="0" applyFont="1" applyFill="1" applyBorder="1" applyAlignment="1">
      <alignment/>
    </xf>
    <xf numFmtId="0" fontId="1" fillId="31" borderId="10" xfId="0" applyFont="1" applyFill="1" applyBorder="1" applyAlignment="1">
      <alignment horizontal="center"/>
    </xf>
    <xf numFmtId="0" fontId="17" fillId="31" borderId="10" xfId="0" applyFont="1" applyFill="1" applyBorder="1" applyAlignment="1">
      <alignment horizontal="center"/>
    </xf>
    <xf numFmtId="0" fontId="1" fillId="31" borderId="14" xfId="0" applyFont="1" applyFill="1" applyBorder="1" applyAlignment="1">
      <alignment horizontal="center"/>
    </xf>
    <xf numFmtId="0" fontId="1" fillId="31" borderId="17" xfId="0" applyFont="1" applyFill="1" applyBorder="1" applyAlignment="1">
      <alignment horizontal="center"/>
    </xf>
    <xf numFmtId="0" fontId="8" fillId="31" borderId="13" xfId="0" applyFont="1" applyFill="1" applyBorder="1" applyAlignment="1">
      <alignment horizontal="right"/>
    </xf>
    <xf numFmtId="0" fontId="0" fillId="31" borderId="0" xfId="0" applyFont="1" applyFill="1" applyBorder="1" applyAlignment="1">
      <alignment/>
    </xf>
    <xf numFmtId="0" fontId="0" fillId="31" borderId="16" xfId="0" applyFont="1" applyFill="1" applyBorder="1" applyAlignment="1">
      <alignment/>
    </xf>
    <xf numFmtId="0" fontId="1" fillId="31" borderId="13" xfId="0" applyFont="1" applyFill="1" applyBorder="1" applyAlignment="1">
      <alignment/>
    </xf>
    <xf numFmtId="0" fontId="1" fillId="31" borderId="14" xfId="0" applyFont="1" applyFill="1" applyBorder="1" applyAlignment="1">
      <alignment/>
    </xf>
    <xf numFmtId="0" fontId="1" fillId="31" borderId="10" xfId="0" applyFont="1" applyFill="1" applyBorder="1" applyAlignment="1">
      <alignment horizontal="center"/>
    </xf>
    <xf numFmtId="10" fontId="1" fillId="31" borderId="10" xfId="0" applyNumberFormat="1" applyFont="1" applyFill="1" applyBorder="1" applyAlignment="1">
      <alignment horizontal="center"/>
    </xf>
    <xf numFmtId="0" fontId="1" fillId="31" borderId="14" xfId="0" applyFont="1" applyFill="1" applyBorder="1" applyAlignment="1">
      <alignment horizontal="center"/>
    </xf>
    <xf numFmtId="188" fontId="0" fillId="31" borderId="10" xfId="0" applyNumberFormat="1" applyFont="1" applyFill="1" applyBorder="1" applyAlignment="1">
      <alignment horizontal="center"/>
    </xf>
    <xf numFmtId="189" fontId="0" fillId="31" borderId="10" xfId="0" applyNumberFormat="1" applyFont="1" applyFill="1" applyBorder="1" applyAlignment="1">
      <alignment horizontal="center"/>
    </xf>
    <xf numFmtId="189" fontId="0" fillId="31" borderId="15" xfId="0" applyNumberFormat="1" applyFont="1" applyFill="1" applyBorder="1" applyAlignment="1">
      <alignment horizontal="center"/>
    </xf>
    <xf numFmtId="0" fontId="1" fillId="31" borderId="17" xfId="0" applyFont="1" applyFill="1" applyBorder="1" applyAlignment="1">
      <alignment horizontal="center"/>
    </xf>
    <xf numFmtId="188" fontId="0" fillId="31" borderId="21" xfId="0" applyNumberFormat="1" applyFont="1" applyFill="1" applyBorder="1" applyAlignment="1">
      <alignment horizontal="center"/>
    </xf>
    <xf numFmtId="189" fontId="0" fillId="31" borderId="21" xfId="0" applyNumberFormat="1" applyFont="1" applyFill="1" applyBorder="1" applyAlignment="1">
      <alignment horizontal="center"/>
    </xf>
    <xf numFmtId="189" fontId="0" fillId="31" borderId="19" xfId="0" applyNumberFormat="1" applyFont="1" applyFill="1" applyBorder="1" applyAlignment="1">
      <alignment horizontal="center"/>
    </xf>
    <xf numFmtId="0" fontId="8" fillId="31" borderId="14" xfId="0" applyFont="1" applyFill="1" applyBorder="1" applyAlignment="1">
      <alignment horizontal="right"/>
    </xf>
    <xf numFmtId="0" fontId="0" fillId="31" borderId="10" xfId="0" applyFill="1" applyBorder="1" applyAlignment="1">
      <alignment/>
    </xf>
    <xf numFmtId="0" fontId="1" fillId="24" borderId="14" xfId="0" applyFont="1" applyFill="1" applyBorder="1" applyAlignment="1">
      <alignment horizontal="center"/>
    </xf>
    <xf numFmtId="0" fontId="4" fillId="0" borderId="0" xfId="0" applyFont="1" applyAlignment="1">
      <alignment/>
    </xf>
    <xf numFmtId="0" fontId="4" fillId="0" borderId="0" xfId="0" applyFont="1" applyAlignment="1">
      <alignment/>
    </xf>
    <xf numFmtId="188" fontId="19" fillId="0" borderId="0" xfId="0" applyNumberFormat="1" applyFont="1" applyAlignment="1">
      <alignment horizontal="center"/>
    </xf>
    <xf numFmtId="10" fontId="4" fillId="0" borderId="0" xfId="0" applyNumberFormat="1" applyFont="1" applyAlignment="1">
      <alignment/>
    </xf>
    <xf numFmtId="0" fontId="4" fillId="0" borderId="0" xfId="0" applyFont="1" applyAlignment="1">
      <alignment horizontal="center"/>
    </xf>
    <xf numFmtId="0" fontId="8" fillId="31" borderId="14" xfId="0" applyFont="1" applyFill="1" applyBorder="1" applyAlignment="1">
      <alignment horizontal="right"/>
    </xf>
    <xf numFmtId="0" fontId="0" fillId="31" borderId="10" xfId="0" applyFont="1" applyFill="1" applyBorder="1" applyAlignment="1">
      <alignment/>
    </xf>
    <xf numFmtId="0" fontId="17" fillId="0" borderId="25" xfId="0" applyFont="1" applyBorder="1" applyAlignment="1">
      <alignment horizontal="center"/>
    </xf>
    <xf numFmtId="0" fontId="17" fillId="0" borderId="26"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 fillId="0" borderId="28" xfId="0" applyFont="1" applyBorder="1" applyAlignment="1">
      <alignment/>
    </xf>
    <xf numFmtId="0" fontId="1" fillId="0" borderId="29" xfId="0" applyFont="1" applyBorder="1" applyAlignment="1">
      <alignment/>
    </xf>
    <xf numFmtId="0" fontId="1" fillId="0" borderId="28" xfId="0" applyFont="1" applyBorder="1" applyAlignment="1">
      <alignment/>
    </xf>
    <xf numFmtId="0" fontId="12" fillId="0" borderId="0" xfId="0" applyFont="1" applyAlignment="1">
      <alignment vertical="center" wrapText="1"/>
    </xf>
    <xf numFmtId="0" fontId="0" fillId="0" borderId="0" xfId="0" applyBorder="1" applyAlignment="1">
      <alignment/>
    </xf>
    <xf numFmtId="0" fontId="19" fillId="0" borderId="13" xfId="0" applyFont="1" applyFill="1" applyBorder="1" applyAlignment="1">
      <alignment horizontal="center"/>
    </xf>
    <xf numFmtId="0" fontId="1" fillId="0" borderId="0"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15" fillId="0" borderId="0" xfId="0" applyFont="1" applyFill="1" applyBorder="1" applyAlignment="1">
      <alignment horizontal="center" vertical="center" textRotation="90"/>
    </xf>
    <xf numFmtId="188" fontId="0" fillId="0" borderId="0" xfId="0" applyNumberFormat="1" applyFont="1" applyFill="1" applyBorder="1" applyAlignment="1">
      <alignment horizontal="center"/>
    </xf>
    <xf numFmtId="189" fontId="0" fillId="0" borderId="0" xfId="0" applyNumberFormat="1" applyFont="1" applyFill="1" applyBorder="1" applyAlignment="1">
      <alignment horizontal="center"/>
    </xf>
    <xf numFmtId="0" fontId="0" fillId="0" borderId="0" xfId="0" applyFill="1" applyBorder="1" applyAlignment="1">
      <alignment/>
    </xf>
    <xf numFmtId="0" fontId="0" fillId="0" borderId="0" xfId="0" applyFill="1" applyBorder="1" applyAlignment="1">
      <alignment/>
    </xf>
    <xf numFmtId="0" fontId="1" fillId="0" borderId="30" xfId="0" applyFont="1" applyFill="1" applyBorder="1" applyAlignment="1">
      <alignment horizontal="center"/>
    </xf>
    <xf numFmtId="188" fontId="0" fillId="0" borderId="30" xfId="0" applyNumberFormat="1" applyFont="1" applyFill="1" applyBorder="1" applyAlignment="1">
      <alignment horizontal="center"/>
    </xf>
    <xf numFmtId="189" fontId="0" fillId="0" borderId="30" xfId="0" applyNumberFormat="1" applyFont="1" applyFill="1" applyBorder="1" applyAlignment="1">
      <alignment horizontal="center"/>
    </xf>
    <xf numFmtId="0" fontId="1" fillId="0" borderId="16" xfId="0" applyFont="1" applyBorder="1" applyAlignment="1">
      <alignment horizontal="center"/>
    </xf>
    <xf numFmtId="0" fontId="17" fillId="0" borderId="15" xfId="0" applyFont="1" applyBorder="1" applyAlignment="1">
      <alignment horizontal="center"/>
    </xf>
    <xf numFmtId="0" fontId="1" fillId="0" borderId="13" xfId="0" applyFont="1" applyBorder="1" applyAlignment="1">
      <alignment horizontal="center"/>
    </xf>
    <xf numFmtId="191" fontId="1" fillId="0" borderId="18" xfId="0" applyNumberFormat="1" applyFont="1" applyBorder="1" applyAlignment="1">
      <alignment/>
    </xf>
    <xf numFmtId="17" fontId="0" fillId="0" borderId="0" xfId="0" applyNumberFormat="1" applyAlignment="1">
      <alignment/>
    </xf>
    <xf numFmtId="191" fontId="8" fillId="33" borderId="0" xfId="0" applyNumberFormat="1" applyFont="1" applyFill="1" applyAlignment="1" applyProtection="1">
      <alignment/>
      <protection locked="0"/>
    </xf>
    <xf numFmtId="10" fontId="8" fillId="33" borderId="0" xfId="0" applyNumberFormat="1" applyFont="1" applyFill="1" applyAlignment="1" applyProtection="1">
      <alignment/>
      <protection locked="0"/>
    </xf>
    <xf numFmtId="0" fontId="20" fillId="0" borderId="0" xfId="0" applyFont="1" applyAlignment="1">
      <alignment/>
    </xf>
    <xf numFmtId="192" fontId="1" fillId="0" borderId="10" xfId="0" applyNumberFormat="1" applyFont="1" applyBorder="1" applyAlignment="1">
      <alignment horizontal="center"/>
    </xf>
    <xf numFmtId="0" fontId="21" fillId="0" borderId="0" xfId="0" applyFont="1" applyAlignment="1">
      <alignment wrapText="1"/>
    </xf>
    <xf numFmtId="0" fontId="22" fillId="0" borderId="0" xfId="0" applyFont="1" applyFill="1" applyBorder="1" applyAlignment="1">
      <alignment horizontal="left" vertical="center"/>
    </xf>
    <xf numFmtId="0" fontId="15" fillId="0" borderId="0" xfId="0" applyFont="1" applyAlignment="1">
      <alignment vertical="center"/>
    </xf>
    <xf numFmtId="190" fontId="0" fillId="0" borderId="0" xfId="0" applyNumberFormat="1" applyAlignment="1">
      <alignment/>
    </xf>
    <xf numFmtId="194" fontId="1" fillId="0" borderId="10" xfId="0" applyNumberFormat="1" applyFont="1" applyBorder="1" applyAlignment="1">
      <alignment horizontal="center"/>
    </xf>
    <xf numFmtId="194" fontId="1" fillId="0" borderId="21" xfId="0" applyNumberFormat="1" applyFont="1" applyBorder="1" applyAlignment="1">
      <alignment horizontal="center"/>
    </xf>
    <xf numFmtId="192" fontId="1" fillId="0" borderId="21" xfId="0" applyNumberFormat="1" applyFont="1" applyBorder="1" applyAlignment="1">
      <alignment horizontal="center"/>
    </xf>
    <xf numFmtId="0" fontId="54" fillId="0" borderId="31" xfId="0" applyFont="1" applyBorder="1" applyAlignment="1">
      <alignment/>
    </xf>
    <xf numFmtId="0" fontId="54" fillId="0" borderId="11" xfId="0" applyFont="1" applyBorder="1" applyAlignment="1">
      <alignment/>
    </xf>
    <xf numFmtId="0" fontId="54" fillId="0" borderId="12" xfId="0" applyFont="1" applyBorder="1" applyAlignment="1">
      <alignment/>
    </xf>
    <xf numFmtId="10" fontId="54" fillId="0" borderId="13" xfId="52" applyNumberFormat="1" applyFont="1" applyBorder="1" applyAlignment="1">
      <alignment/>
    </xf>
    <xf numFmtId="10" fontId="54" fillId="0" borderId="0" xfId="52" applyNumberFormat="1" applyFont="1" applyBorder="1" applyAlignment="1">
      <alignment/>
    </xf>
    <xf numFmtId="0" fontId="54" fillId="0" borderId="16" xfId="0" applyFont="1" applyBorder="1" applyAlignment="1">
      <alignment/>
    </xf>
    <xf numFmtId="10" fontId="54" fillId="0" borderId="16" xfId="52" applyNumberFormat="1" applyFont="1" applyBorder="1" applyAlignment="1">
      <alignment/>
    </xf>
    <xf numFmtId="10" fontId="54" fillId="0" borderId="32" xfId="52" applyNumberFormat="1" applyFont="1" applyBorder="1" applyAlignment="1">
      <alignment/>
    </xf>
    <xf numFmtId="10" fontId="54" fillId="0" borderId="30" xfId="52" applyNumberFormat="1" applyFont="1" applyBorder="1" applyAlignment="1">
      <alignment/>
    </xf>
    <xf numFmtId="10" fontId="54" fillId="0" borderId="33" xfId="52" applyNumberFormat="1" applyFont="1" applyBorder="1" applyAlignment="1">
      <alignment/>
    </xf>
    <xf numFmtId="195" fontId="0" fillId="0" borderId="0" xfId="0" applyNumberFormat="1" applyBorder="1" applyAlignment="1">
      <alignment horizontal="center"/>
    </xf>
    <xf numFmtId="194" fontId="0" fillId="0" borderId="0" xfId="0" applyNumberFormat="1" applyAlignment="1">
      <alignment/>
    </xf>
    <xf numFmtId="9" fontId="0" fillId="0" borderId="0" xfId="52" applyFont="1" applyAlignment="1">
      <alignment/>
    </xf>
    <xf numFmtId="188" fontId="0" fillId="0" borderId="0" xfId="0" applyNumberForma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8"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1" fillId="0" borderId="10" xfId="0" applyFont="1" applyBorder="1" applyAlignment="1">
      <alignment horizontal="center"/>
    </xf>
    <xf numFmtId="0" fontId="5" fillId="0" borderId="0" xfId="0" applyFont="1" applyAlignment="1">
      <alignment horizontal="center"/>
    </xf>
    <xf numFmtId="0" fontId="0" fillId="0" borderId="0" xfId="0" applyAlignment="1">
      <alignment/>
    </xf>
    <xf numFmtId="0" fontId="0" fillId="0" borderId="0" xfId="0" applyFont="1" applyFill="1" applyBorder="1" applyAlignment="1">
      <alignment horizontal="center"/>
    </xf>
    <xf numFmtId="0" fontId="0" fillId="0" borderId="0" xfId="0" applyFont="1" applyAlignment="1">
      <alignment/>
    </xf>
    <xf numFmtId="0" fontId="0" fillId="0" borderId="24" xfId="0" applyBorder="1" applyAlignment="1">
      <alignment horizontal="center" vertical="center" wrapText="1"/>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35" xfId="0" applyFont="1" applyBorder="1" applyAlignment="1">
      <alignment horizontal="center"/>
    </xf>
    <xf numFmtId="0" fontId="1" fillId="0" borderId="0" xfId="0" applyFont="1" applyAlignment="1">
      <alignment wrapText="1"/>
    </xf>
    <xf numFmtId="0" fontId="1" fillId="0" borderId="0" xfId="0" applyFont="1" applyAlignment="1">
      <alignment/>
    </xf>
    <xf numFmtId="0" fontId="8" fillId="0" borderId="0" xfId="0" applyFont="1" applyAlignment="1">
      <alignment/>
    </xf>
    <xf numFmtId="0" fontId="0" fillId="0" borderId="0" xfId="0" applyAlignment="1">
      <alignment wrapText="1"/>
    </xf>
    <xf numFmtId="0" fontId="0" fillId="0" borderId="30" xfId="0" applyBorder="1" applyAlignment="1">
      <alignment horizontal="center"/>
    </xf>
    <xf numFmtId="0" fontId="1" fillId="31" borderId="10" xfId="0" applyFont="1" applyFill="1" applyBorder="1" applyAlignment="1">
      <alignment horizontal="center"/>
    </xf>
    <xf numFmtId="0" fontId="15" fillId="0" borderId="0" xfId="0" applyFont="1" applyFill="1" applyBorder="1" applyAlignment="1">
      <alignment horizontal="center" vertical="center" textRotation="90"/>
    </xf>
    <xf numFmtId="0" fontId="0" fillId="0" borderId="0" xfId="0" applyAlignment="1">
      <alignment horizontal="center" vertical="center" textRotation="90"/>
    </xf>
    <xf numFmtId="0" fontId="0" fillId="0" borderId="0" xfId="0" applyFont="1" applyAlignment="1">
      <alignment horizontal="center" vertical="center" wrapText="1"/>
    </xf>
    <xf numFmtId="0" fontId="15" fillId="0" borderId="0" xfId="0" applyFont="1" applyBorder="1" applyAlignment="1">
      <alignment horizontal="center" vertical="center" textRotation="90"/>
    </xf>
    <xf numFmtId="0" fontId="8" fillId="0" borderId="36" xfId="0" applyFont="1" applyBorder="1" applyAlignment="1">
      <alignment horizontal="center"/>
    </xf>
    <xf numFmtId="0" fontId="8" fillId="0" borderId="29" xfId="0" applyFont="1" applyBorder="1" applyAlignment="1">
      <alignment horizontal="center"/>
    </xf>
    <xf numFmtId="0" fontId="15" fillId="0" borderId="0" xfId="0" applyFont="1" applyBorder="1" applyAlignment="1">
      <alignment horizontal="center" textRotation="90"/>
    </xf>
    <xf numFmtId="0" fontId="15" fillId="0" borderId="0" xfId="0" applyFont="1" applyAlignment="1">
      <alignment horizontal="center" textRotation="90"/>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5" fillId="0" borderId="40"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8" fillId="0" borderId="31" xfId="0" applyFont="1" applyBorder="1" applyAlignment="1">
      <alignment horizontal="right"/>
    </xf>
    <xf numFmtId="0" fontId="8" fillId="0" borderId="11" xfId="0" applyFont="1" applyBorder="1" applyAlignment="1">
      <alignment horizontal="right"/>
    </xf>
    <xf numFmtId="0" fontId="1" fillId="0" borderId="41" xfId="0" applyFont="1" applyBorder="1" applyAlignment="1">
      <alignment horizontal="center"/>
    </xf>
    <xf numFmtId="0" fontId="1" fillId="31" borderId="35" xfId="0" applyFont="1" applyFill="1" applyBorder="1" applyAlignment="1">
      <alignment horizontal="center"/>
    </xf>
    <xf numFmtId="0" fontId="14" fillId="0" borderId="16" xfId="0" applyFont="1" applyBorder="1" applyAlignment="1">
      <alignment horizontal="center" vertical="center" textRotation="90"/>
    </xf>
    <xf numFmtId="0" fontId="0" fillId="0" borderId="16" xfId="0" applyBorder="1" applyAlignment="1">
      <alignment horizontal="center" vertical="center" textRotation="90"/>
    </xf>
    <xf numFmtId="0" fontId="1" fillId="31" borderId="37" xfId="0" applyFont="1" applyFill="1" applyBorder="1" applyAlignment="1">
      <alignment horizontal="center"/>
    </xf>
    <xf numFmtId="0" fontId="1" fillId="31" borderId="41" xfId="0" applyFont="1" applyFill="1" applyBorder="1" applyAlignment="1">
      <alignment horizontal="center"/>
    </xf>
    <xf numFmtId="0" fontId="1" fillId="31" borderId="39" xfId="0" applyFont="1" applyFill="1" applyBorder="1" applyAlignment="1">
      <alignment horizontal="center"/>
    </xf>
    <xf numFmtId="0" fontId="15" fillId="0" borderId="16" xfId="0" applyFont="1" applyBorder="1" applyAlignment="1">
      <alignment horizontal="center" vertical="center" textRotation="90"/>
    </xf>
    <xf numFmtId="0" fontId="16" fillId="0" borderId="16" xfId="0" applyFont="1" applyBorder="1" applyAlignment="1">
      <alignment horizontal="center" vertical="center" textRotation="90"/>
    </xf>
    <xf numFmtId="0" fontId="5" fillId="0" borderId="13" xfId="0" applyFont="1" applyBorder="1" applyAlignment="1">
      <alignment horizontal="center"/>
    </xf>
    <xf numFmtId="0" fontId="0" fillId="0" borderId="0" xfId="0" applyBorder="1" applyAlignment="1">
      <alignment/>
    </xf>
    <xf numFmtId="0" fontId="0" fillId="0" borderId="16" xfId="0" applyBorder="1" applyAlignment="1">
      <alignment/>
    </xf>
    <xf numFmtId="0" fontId="8" fillId="0" borderId="42" xfId="0" applyFont="1" applyBorder="1" applyAlignment="1">
      <alignment horizontal="right"/>
    </xf>
    <xf numFmtId="0" fontId="8" fillId="0" borderId="20" xfId="0" applyFont="1" applyBorder="1" applyAlignment="1">
      <alignment horizontal="right"/>
    </xf>
    <xf numFmtId="0" fontId="1" fillId="31" borderId="10" xfId="0" applyFont="1" applyFill="1" applyBorder="1" applyAlignment="1">
      <alignment horizontal="center"/>
    </xf>
    <xf numFmtId="0" fontId="1" fillId="0" borderId="15" xfId="0" applyFont="1" applyBorder="1" applyAlignment="1">
      <alignment horizontal="center"/>
    </xf>
    <xf numFmtId="0" fontId="1" fillId="31" borderId="43" xfId="0" applyFont="1" applyFill="1" applyBorder="1" applyAlignment="1">
      <alignment horizontal="center"/>
    </xf>
    <xf numFmtId="0" fontId="13" fillId="0" borderId="0" xfId="0" applyFont="1" applyFill="1" applyBorder="1" applyAlignment="1">
      <alignment horizontal="center"/>
    </xf>
    <xf numFmtId="0" fontId="1" fillId="0" borderId="42" xfId="0" applyFont="1" applyBorder="1" applyAlignment="1">
      <alignment horizontal="left"/>
    </xf>
    <xf numFmtId="0" fontId="1" fillId="0" borderId="20" xfId="0" applyFont="1" applyBorder="1" applyAlignment="1">
      <alignment horizontal="left"/>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4" fillId="0" borderId="0" xfId="0" applyFont="1" applyAlignment="1">
      <alignment horizontal="center"/>
    </xf>
    <xf numFmtId="0" fontId="1" fillId="0" borderId="47" xfId="0" applyFont="1" applyBorder="1" applyAlignment="1">
      <alignment horizontal="left"/>
    </xf>
    <xf numFmtId="0" fontId="1" fillId="0" borderId="48" xfId="0" applyFont="1" applyBorder="1" applyAlignment="1">
      <alignment horizontal="left"/>
    </xf>
    <xf numFmtId="0" fontId="0" fillId="0" borderId="0" xfId="0" applyAlignment="1">
      <alignment horizontal="center"/>
    </xf>
    <xf numFmtId="0" fontId="15" fillId="0" borderId="16" xfId="0" applyFont="1" applyBorder="1" applyAlignment="1">
      <alignment horizontal="center" vertical="center" textRotation="9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6"/>
      <c:rotY val="20"/>
      <c:depthPercent val="100"/>
      <c:rAngAx val="1"/>
    </c:view3D>
    <c:plotArea>
      <c:layout>
        <c:manualLayout>
          <c:xMode val="edge"/>
          <c:yMode val="edge"/>
          <c:x val="0.0155"/>
          <c:y val="0.0315"/>
          <c:w val="0.7345"/>
          <c:h val="0.93225"/>
        </c:manualLayout>
      </c:layout>
      <c:bar3DChart>
        <c:barDir val="col"/>
        <c:grouping val="clustered"/>
        <c:varyColors val="0"/>
        <c:ser>
          <c:idx val="0"/>
          <c:order val="0"/>
          <c:tx>
            <c:strRef>
              <c:f>Calculs!$B$18</c:f>
              <c:strCache>
                <c:ptCount val="1"/>
                <c:pt idx="0">
                  <c:v>Base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strRef>
          </c:cat>
          <c:val>
            <c:numRef>
              <c:f>Calculs!$B$19:$B$22</c:f>
              <c:numCache/>
            </c:numRef>
          </c:val>
          <c:shape val="box"/>
        </c:ser>
        <c:ser>
          <c:idx val="1"/>
          <c:order val="1"/>
          <c:tx>
            <c:strRef>
              <c:f>Calculs!$C$18</c:f>
              <c:strCache>
                <c:ptCount val="1"/>
                <c:pt idx="0">
                  <c:v>Option Heures creuses</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strRef>
          </c:cat>
          <c:val>
            <c:numRef>
              <c:f>Calculs!$C$19:$C$22</c:f>
              <c:numCache/>
            </c:numRef>
          </c:val>
          <c:shape val="box"/>
        </c:ser>
        <c:shape val="box"/>
        <c:axId val="39411493"/>
        <c:axId val="58466702"/>
      </c:bar3DChart>
      <c:catAx>
        <c:axId val="39411493"/>
        <c:scaling>
          <c:orientation val="minMax"/>
        </c:scaling>
        <c:axPos val="b"/>
        <c:delete val="0"/>
        <c:numFmt formatCode="General" sourceLinked="1"/>
        <c:majorTickMark val="out"/>
        <c:minorTickMark val="none"/>
        <c:tickLblPos val="nextTo"/>
        <c:spPr>
          <a:ln w="3175">
            <a:solidFill>
              <a:srgbClr val="808080"/>
            </a:solidFill>
          </a:ln>
        </c:spPr>
        <c:crossAx val="58466702"/>
        <c:crosses val="autoZero"/>
        <c:auto val="1"/>
        <c:lblOffset val="100"/>
        <c:tickLblSkip val="1"/>
        <c:noMultiLvlLbl val="0"/>
      </c:catAx>
      <c:valAx>
        <c:axId val="584667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11493"/>
        <c:crossesAt val="1"/>
        <c:crossBetween val="between"/>
        <c:dispUnits/>
      </c:valAx>
      <c:spPr>
        <a:noFill/>
        <a:ln>
          <a:noFill/>
        </a:ln>
      </c:spPr>
    </c:plotArea>
    <c:legend>
      <c:legendPos val="r"/>
      <c:layout>
        <c:manualLayout>
          <c:xMode val="edge"/>
          <c:yMode val="edge"/>
          <c:x val="0.772"/>
          <c:y val="0.5945"/>
          <c:w val="0.19975"/>
          <c:h val="0.152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0375"/>
          <c:w val="0.8055"/>
          <c:h val="0.9465"/>
        </c:manualLayout>
      </c:layout>
      <c:lineChart>
        <c:grouping val="standard"/>
        <c:varyColors val="0"/>
        <c:ser>
          <c:idx val="0"/>
          <c:order val="0"/>
          <c:tx>
            <c:strRef>
              <c:f>Graphique!$B$6</c:f>
              <c:strCache>
                <c:ptCount val="1"/>
                <c:pt idx="0">
                  <c:v>3 kW</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Graphique!$C$6:$P$6</c:f>
              <c:numCache/>
            </c:numRef>
          </c:val>
          <c:smooth val="0"/>
        </c:ser>
        <c:ser>
          <c:idx val="1"/>
          <c:order val="1"/>
          <c:tx>
            <c:strRef>
              <c:f>Graphique!$B$7</c:f>
              <c:strCache>
                <c:ptCount val="1"/>
                <c:pt idx="0">
                  <c:v>6 kW base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Graphique!$C$7:$P$7</c:f>
              <c:numCache/>
            </c:numRef>
          </c:val>
          <c:smooth val="0"/>
        </c:ser>
        <c:ser>
          <c:idx val="2"/>
          <c:order val="2"/>
          <c:tx>
            <c:strRef>
              <c:f>Graphique!$B$8</c:f>
              <c:strCache>
                <c:ptCount val="1"/>
                <c:pt idx="0">
                  <c:v>9 kW base</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Graphique!$C$8:$P$8</c:f>
              <c:numCache/>
            </c:numRef>
          </c:val>
          <c:smooth val="0"/>
        </c:ser>
        <c:ser>
          <c:idx val="3"/>
          <c:order val="3"/>
          <c:tx>
            <c:strRef>
              <c:f>Graphique!$B$9</c:f>
              <c:strCache>
                <c:ptCount val="1"/>
                <c:pt idx="0">
                  <c:v>12 kW base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Graphique!$C$9:$P$9</c:f>
              <c:numCache/>
            </c:numRef>
          </c:val>
          <c:smooth val="0"/>
        </c:ser>
        <c:ser>
          <c:idx val="4"/>
          <c:order val="4"/>
          <c:tx>
            <c:strRef>
              <c:f>Graphique!$B$10</c:f>
              <c:strCache>
                <c:ptCount val="1"/>
                <c:pt idx="0">
                  <c:v>6 kW option</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Graphique!$C$10:$P$10</c:f>
              <c:numCache/>
            </c:numRef>
          </c:val>
          <c:smooth val="0"/>
        </c:ser>
        <c:ser>
          <c:idx val="5"/>
          <c:order val="5"/>
          <c:tx>
            <c:strRef>
              <c:f>Graphique!$B$11</c:f>
              <c:strCache>
                <c:ptCount val="1"/>
                <c:pt idx="0">
                  <c:v>9 kW option</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Graphique!$C$11:$P$11</c:f>
              <c:numCache/>
            </c:numRef>
          </c:val>
          <c:smooth val="0"/>
        </c:ser>
        <c:ser>
          <c:idx val="6"/>
          <c:order val="6"/>
          <c:tx>
            <c:strRef>
              <c:f>Graphique!$B$12</c:f>
              <c:strCache>
                <c:ptCount val="1"/>
                <c:pt idx="0">
                  <c:v>12 kW option</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Graphique!$C$12:$P$12</c:f>
              <c:numCache/>
            </c:numRef>
          </c:val>
          <c:smooth val="0"/>
        </c:ser>
        <c:marker val="1"/>
        <c:axId val="40210815"/>
        <c:axId val="49708344"/>
      </c:lineChart>
      <c:catAx>
        <c:axId val="40210815"/>
        <c:scaling>
          <c:orientation val="minMax"/>
        </c:scaling>
        <c:axPos val="b"/>
        <c:delete val="0"/>
        <c:numFmt formatCode="General" sourceLinked="1"/>
        <c:majorTickMark val="out"/>
        <c:minorTickMark val="none"/>
        <c:tickLblPos val="nextTo"/>
        <c:spPr>
          <a:ln w="3175">
            <a:solidFill>
              <a:srgbClr val="808080"/>
            </a:solidFill>
          </a:ln>
        </c:spPr>
        <c:crossAx val="49708344"/>
        <c:crosses val="autoZero"/>
        <c:auto val="1"/>
        <c:lblOffset val="100"/>
        <c:tickLblSkip val="1"/>
        <c:noMultiLvlLbl val="0"/>
      </c:catAx>
      <c:valAx>
        <c:axId val="497083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10815"/>
        <c:crossesAt val="1"/>
        <c:crossBetween val="between"/>
        <c:dispUnits/>
      </c:valAx>
      <c:spPr>
        <a:solidFill>
          <a:srgbClr val="FFFFFF"/>
        </a:solidFill>
        <a:ln w="3175">
          <a:noFill/>
        </a:ln>
      </c:spPr>
    </c:plotArea>
    <c:legend>
      <c:legendPos val="r"/>
      <c:layout>
        <c:manualLayout>
          <c:xMode val="edge"/>
          <c:yMode val="edge"/>
          <c:x val="0.88875"/>
          <c:y val="0.34425"/>
          <c:w val="0.099"/>
          <c:h val="0.3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6"/>
      <c:rotY val="20"/>
      <c:depthPercent val="100"/>
      <c:rAngAx val="1"/>
    </c:view3D>
    <c:plotArea>
      <c:layout>
        <c:manualLayout>
          <c:xMode val="edge"/>
          <c:yMode val="edge"/>
          <c:x val="0.031"/>
          <c:y val="0"/>
          <c:w val="0.72"/>
          <c:h val="0.9525"/>
        </c:manualLayout>
      </c:layout>
      <c:bar3DChart>
        <c:barDir val="col"/>
        <c:grouping val="clustered"/>
        <c:varyColors val="0"/>
        <c:ser>
          <c:idx val="0"/>
          <c:order val="0"/>
          <c:tx>
            <c:strRef>
              <c:f>Calculs!$B$18</c:f>
              <c:strCache>
                <c:ptCount val="1"/>
                <c:pt idx="0">
                  <c:v>Base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ptCount val="4"/>
                <c:pt idx="0">
                  <c:v>3 kW</c:v>
                </c:pt>
                <c:pt idx="1">
                  <c:v>6 kW</c:v>
                </c:pt>
                <c:pt idx="2">
                  <c:v>9 kW</c:v>
                </c:pt>
                <c:pt idx="3">
                  <c:v>12 kW</c:v>
                </c:pt>
              </c:strCache>
            </c:strRef>
          </c:cat>
          <c:val>
            <c:numRef>
              <c:f>Calculs!$B$19:$B$22</c:f>
              <c:numCache>
                <c:ptCount val="4"/>
                <c:pt idx="0">
                  <c:v>1622.9200000000003</c:v>
                </c:pt>
                <c:pt idx="1">
                  <c:v>1641.5200000000002</c:v>
                </c:pt>
                <c:pt idx="2">
                  <c:v>1692.32</c:v>
                </c:pt>
                <c:pt idx="3">
                  <c:v>1712.96</c:v>
                </c:pt>
              </c:numCache>
            </c:numRef>
          </c:val>
          <c:shape val="box"/>
        </c:ser>
        <c:ser>
          <c:idx val="1"/>
          <c:order val="1"/>
          <c:tx>
            <c:strRef>
              <c:f>Calculs!$C$18</c:f>
              <c:strCache>
                <c:ptCount val="1"/>
                <c:pt idx="0">
                  <c:v>Option Heures creuses</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ptCount val="4"/>
                <c:pt idx="0">
                  <c:v>3 kW</c:v>
                </c:pt>
                <c:pt idx="1">
                  <c:v>6 kW</c:v>
                </c:pt>
                <c:pt idx="2">
                  <c:v>9 kW</c:v>
                </c:pt>
                <c:pt idx="3">
                  <c:v>12 kW</c:v>
                </c:pt>
              </c:strCache>
            </c:strRef>
          </c:cat>
          <c:val>
            <c:numRef>
              <c:f>Calculs!$C$19:$C$22</c:f>
              <c:numCache>
                <c:ptCount val="4"/>
                <c:pt idx="1">
                  <c:v>1634.6</c:v>
                </c:pt>
                <c:pt idx="2">
                  <c:v>1662.32</c:v>
                </c:pt>
                <c:pt idx="3">
                  <c:v>1688.24</c:v>
                </c:pt>
              </c:numCache>
            </c:numRef>
          </c:val>
          <c:shape val="box"/>
        </c:ser>
        <c:shape val="box"/>
        <c:axId val="4830457"/>
        <c:axId val="17079042"/>
      </c:bar3DChart>
      <c:catAx>
        <c:axId val="4830457"/>
        <c:scaling>
          <c:orientation val="minMax"/>
        </c:scaling>
        <c:axPos val="b"/>
        <c:delete val="0"/>
        <c:numFmt formatCode="General" sourceLinked="1"/>
        <c:majorTickMark val="out"/>
        <c:minorTickMark val="none"/>
        <c:tickLblPos val="nextTo"/>
        <c:spPr>
          <a:ln w="3175">
            <a:solidFill>
              <a:srgbClr val="808080"/>
            </a:solidFill>
          </a:ln>
        </c:spPr>
        <c:crossAx val="17079042"/>
        <c:crosses val="autoZero"/>
        <c:auto val="1"/>
        <c:lblOffset val="100"/>
        <c:tickLblSkip val="1"/>
        <c:noMultiLvlLbl val="0"/>
      </c:catAx>
      <c:valAx>
        <c:axId val="170790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0457"/>
        <c:crossesAt val="1"/>
        <c:crossBetween val="between"/>
        <c:dispUnits/>
      </c:valAx>
      <c:spPr>
        <a:noFill/>
        <a:ln>
          <a:noFill/>
        </a:ln>
      </c:spPr>
    </c:plotArea>
    <c:legend>
      <c:legendPos val="r"/>
      <c:layout>
        <c:manualLayout>
          <c:xMode val="edge"/>
          <c:yMode val="edge"/>
          <c:x val="0.77325"/>
          <c:y val="0.57775"/>
          <c:w val="0.19975"/>
          <c:h val="0.152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38100</xdr:rowOff>
    </xdr:from>
    <xdr:to>
      <xdr:col>4</xdr:col>
      <xdr:colOff>962025</xdr:colOff>
      <xdr:row>41</xdr:row>
      <xdr:rowOff>0</xdr:rowOff>
    </xdr:to>
    <xdr:graphicFrame>
      <xdr:nvGraphicFramePr>
        <xdr:cNvPr id="1" name="Graphique 2"/>
        <xdr:cNvGraphicFramePr/>
      </xdr:nvGraphicFramePr>
      <xdr:xfrm>
        <a:off x="66675" y="4448175"/>
        <a:ext cx="5753100"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xdr:row>
      <xdr:rowOff>66675</xdr:rowOff>
    </xdr:from>
    <xdr:to>
      <xdr:col>15</xdr:col>
      <xdr:colOff>638175</xdr:colOff>
      <xdr:row>39</xdr:row>
      <xdr:rowOff>19050</xdr:rowOff>
    </xdr:to>
    <xdr:graphicFrame>
      <xdr:nvGraphicFramePr>
        <xdr:cNvPr id="1" name="Graphique 1"/>
        <xdr:cNvGraphicFramePr/>
      </xdr:nvGraphicFramePr>
      <xdr:xfrm>
        <a:off x="762000" y="542925"/>
        <a:ext cx="10163175" cy="5867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38100</xdr:rowOff>
    </xdr:from>
    <xdr:to>
      <xdr:col>4</xdr:col>
      <xdr:colOff>962025</xdr:colOff>
      <xdr:row>41</xdr:row>
      <xdr:rowOff>0</xdr:rowOff>
    </xdr:to>
    <xdr:graphicFrame>
      <xdr:nvGraphicFramePr>
        <xdr:cNvPr id="1" name="Graphique 2"/>
        <xdr:cNvGraphicFramePr/>
      </xdr:nvGraphicFramePr>
      <xdr:xfrm>
        <a:off x="66675" y="4448175"/>
        <a:ext cx="575310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C11" sqref="C11"/>
    </sheetView>
  </sheetViews>
  <sheetFormatPr defaultColWidth="11.00390625" defaultRowHeight="12.75"/>
  <cols>
    <col min="1" max="1" width="99.50390625" style="0" bestFit="1" customWidth="1"/>
  </cols>
  <sheetData>
    <row r="1" ht="12">
      <c r="A1" s="4" t="s">
        <v>93</v>
      </c>
    </row>
    <row r="2" ht="24.75">
      <c r="A2" s="2" t="s">
        <v>72</v>
      </c>
    </row>
    <row r="3" ht="50.25">
      <c r="A3" s="2" t="s">
        <v>88</v>
      </c>
    </row>
    <row r="4" ht="37.5">
      <c r="A4" s="2" t="s">
        <v>96</v>
      </c>
    </row>
    <row r="5" ht="63">
      <c r="A5" s="2" t="s">
        <v>20</v>
      </c>
    </row>
    <row r="6" ht="12">
      <c r="A6" s="3" t="s">
        <v>65</v>
      </c>
    </row>
    <row r="7" ht="37.5">
      <c r="A7" s="2" t="s">
        <v>85</v>
      </c>
    </row>
    <row r="8" ht="24.75">
      <c r="A8" s="2" t="s">
        <v>92</v>
      </c>
    </row>
    <row r="9" ht="37.5">
      <c r="A9" s="144" t="s">
        <v>111</v>
      </c>
    </row>
    <row r="10" ht="63">
      <c r="A10" s="3" t="s">
        <v>91</v>
      </c>
    </row>
    <row r="11" ht="63">
      <c r="A11" s="3" t="s">
        <v>84</v>
      </c>
    </row>
    <row r="12" ht="50.25">
      <c r="A12" s="3" t="s">
        <v>119</v>
      </c>
    </row>
    <row r="13" ht="50.25">
      <c r="A13" s="3" t="s">
        <v>89</v>
      </c>
    </row>
    <row r="14" ht="63">
      <c r="A14" s="3" t="s">
        <v>120</v>
      </c>
    </row>
    <row r="15" ht="24.75">
      <c r="A15" s="2" t="s">
        <v>61</v>
      </c>
    </row>
    <row r="16" ht="12">
      <c r="A16" s="3" t="s">
        <v>64</v>
      </c>
    </row>
    <row r="17" ht="24.75">
      <c r="A17" s="2" t="s">
        <v>67</v>
      </c>
    </row>
    <row r="18" ht="63">
      <c r="A18" s="2" t="s">
        <v>3</v>
      </c>
    </row>
    <row r="19" ht="12">
      <c r="A19" s="3" t="s">
        <v>66</v>
      </c>
    </row>
    <row r="20" ht="37.5">
      <c r="A20" s="2" t="s">
        <v>62</v>
      </c>
    </row>
    <row r="21" ht="24.75">
      <c r="A21" s="2" t="s">
        <v>63</v>
      </c>
    </row>
    <row r="22" ht="24.75">
      <c r="A22" s="2" t="s">
        <v>4</v>
      </c>
    </row>
    <row r="23" ht="24.75">
      <c r="A23" s="3" t="s">
        <v>74</v>
      </c>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dimension ref="A2:M34"/>
  <sheetViews>
    <sheetView tabSelected="1" zoomScalePageLayoutView="0" workbookViewId="0" topLeftCell="A4">
      <selection activeCell="D14" sqref="D14"/>
    </sheetView>
  </sheetViews>
  <sheetFormatPr defaultColWidth="11.00390625" defaultRowHeight="12.75"/>
  <cols>
    <col min="1" max="1" width="17.50390625" style="0" customWidth="1"/>
    <col min="2" max="2" width="11.50390625" style="0" customWidth="1"/>
    <col min="3" max="3" width="18.875" style="0" customWidth="1"/>
    <col min="4" max="4" width="15.875" style="0" customWidth="1"/>
    <col min="5" max="6" width="14.00390625" style="0" customWidth="1"/>
    <col min="7" max="7" width="46.625" style="0" customWidth="1"/>
    <col min="8" max="11" width="0.37109375" style="0" customWidth="1"/>
  </cols>
  <sheetData>
    <row r="1" ht="12.75" thickBot="1"/>
    <row r="2" spans="1:11" s="8" customFormat="1" ht="18.75" customHeight="1">
      <c r="A2" s="167" t="s">
        <v>21</v>
      </c>
      <c r="B2" s="167"/>
      <c r="C2" s="31">
        <v>42155</v>
      </c>
      <c r="D2" s="7"/>
      <c r="E2" s="7"/>
      <c r="F2" s="7"/>
      <c r="G2" s="165" t="s">
        <v>60</v>
      </c>
      <c r="H2" s="20">
        <f>365*24</f>
        <v>8760</v>
      </c>
      <c r="I2" s="20">
        <v>3</v>
      </c>
      <c r="J2" s="20">
        <f>I2*H$2</f>
        <v>26280</v>
      </c>
      <c r="K2" s="4">
        <f>J2*0.3</f>
        <v>7884</v>
      </c>
    </row>
    <row r="3" spans="2:11" ht="12.75" customHeight="1">
      <c r="B3" s="170" t="s">
        <v>24</v>
      </c>
      <c r="C3" s="170"/>
      <c r="D3" s="170" t="s">
        <v>25</v>
      </c>
      <c r="E3" s="170"/>
      <c r="F3" s="41"/>
      <c r="G3" s="165"/>
      <c r="H3" s="20"/>
      <c r="I3" s="20">
        <v>6</v>
      </c>
      <c r="J3" s="20">
        <f>I3*H$2</f>
        <v>52560</v>
      </c>
      <c r="K3" s="4">
        <f>J3*0.3</f>
        <v>15768</v>
      </c>
    </row>
    <row r="4" spans="1:11" s="1" customFormat="1" ht="12.75" customHeight="1">
      <c r="A4" s="42" t="s">
        <v>76</v>
      </c>
      <c r="B4" s="42" t="s">
        <v>77</v>
      </c>
      <c r="C4" s="42" t="s">
        <v>78</v>
      </c>
      <c r="D4" s="42" t="s">
        <v>77</v>
      </c>
      <c r="E4" s="42" t="s">
        <v>99</v>
      </c>
      <c r="F4" s="42" t="s">
        <v>100</v>
      </c>
      <c r="G4" s="165"/>
      <c r="H4" s="46"/>
      <c r="I4" s="46">
        <v>9</v>
      </c>
      <c r="J4" s="46">
        <f>I4*H$2</f>
        <v>78840</v>
      </c>
      <c r="K4" s="47">
        <f>J4*0.3</f>
        <v>23652</v>
      </c>
    </row>
    <row r="5" spans="1:11" ht="12">
      <c r="A5" s="10" t="s">
        <v>26</v>
      </c>
      <c r="B5" s="44">
        <v>91.92</v>
      </c>
      <c r="C5" s="11"/>
      <c r="D5" s="45">
        <v>15.31</v>
      </c>
      <c r="E5" s="12"/>
      <c r="F5" s="37"/>
      <c r="G5" s="166"/>
      <c r="H5" s="20"/>
      <c r="I5" s="20">
        <v>12</v>
      </c>
      <c r="J5" s="20">
        <f>I5*H$2</f>
        <v>105120</v>
      </c>
      <c r="K5" s="4">
        <f>J5*0.3</f>
        <v>31536</v>
      </c>
    </row>
    <row r="6" spans="1:11" ht="12">
      <c r="A6" s="10" t="s">
        <v>27</v>
      </c>
      <c r="B6" s="44">
        <v>110.52</v>
      </c>
      <c r="C6" s="11">
        <v>123.6</v>
      </c>
      <c r="D6" s="45">
        <v>15.31</v>
      </c>
      <c r="E6" s="12">
        <v>17.03</v>
      </c>
      <c r="F6" s="37">
        <v>13.19</v>
      </c>
      <c r="G6" s="68">
        <f>((C6+D$13*(E6/100))-(B6+D$13*(D6/100)))/((E6/100)-(F6/100))</f>
        <v>4819.791666666657</v>
      </c>
      <c r="H6" s="22">
        <f>C6-B6</f>
        <v>13.079999999999998</v>
      </c>
      <c r="I6" s="21">
        <f>(D6-F6)/100</f>
        <v>0.02120000000000001</v>
      </c>
      <c r="J6" s="20">
        <f>H6/I6</f>
        <v>616.9811320754714</v>
      </c>
      <c r="K6" s="4">
        <f>J6*0.3</f>
        <v>185.0943396226414</v>
      </c>
    </row>
    <row r="7" spans="1:7" ht="12">
      <c r="A7" s="10" t="s">
        <v>97</v>
      </c>
      <c r="B7" s="44">
        <v>130.32</v>
      </c>
      <c r="C7" s="11">
        <v>151.32</v>
      </c>
      <c r="D7" s="45">
        <v>15.62</v>
      </c>
      <c r="E7" s="12">
        <v>17.03</v>
      </c>
      <c r="F7" s="37">
        <v>13.19</v>
      </c>
      <c r="G7" s="68">
        <f>((C7+D$13*(E7/100))-(B7+D$13*(D7/100)))/((E7/100)-(F7/100))</f>
        <v>4218.749999999998</v>
      </c>
    </row>
    <row r="8" spans="1:7" ht="12">
      <c r="A8" s="10" t="s">
        <v>28</v>
      </c>
      <c r="B8" s="44">
        <v>150.96</v>
      </c>
      <c r="C8" s="11">
        <v>177.24</v>
      </c>
      <c r="D8" s="45">
        <v>15.62</v>
      </c>
      <c r="E8" s="12">
        <v>17.03</v>
      </c>
      <c r="F8" s="37">
        <v>13.19</v>
      </c>
      <c r="G8" s="68">
        <f>((C8+D$13*(E8/100))-(B8+D$13*(D8/100)))/((E8/100)-(F8/100))</f>
        <v>4356.249999999997</v>
      </c>
    </row>
    <row r="9" spans="1:6" ht="12">
      <c r="A9" s="171" t="s">
        <v>101</v>
      </c>
      <c r="B9" s="172"/>
      <c r="C9" s="172"/>
      <c r="D9" s="172"/>
      <c r="E9" s="172"/>
      <c r="F9" s="30"/>
    </row>
    <row r="10" spans="1:6" ht="12">
      <c r="A10" s="173" t="s">
        <v>110</v>
      </c>
      <c r="B10" s="174"/>
      <c r="C10" s="174"/>
      <c r="D10" s="174"/>
      <c r="E10" s="174"/>
      <c r="F10" s="174"/>
    </row>
    <row r="12" ht="17.25">
      <c r="C12" s="142" t="s">
        <v>103</v>
      </c>
    </row>
    <row r="13" spans="1:6" ht="19.5" customHeight="1">
      <c r="A13" s="167" t="s">
        <v>132</v>
      </c>
      <c r="B13" s="169"/>
      <c r="C13" s="169"/>
      <c r="D13" s="140">
        <v>10000</v>
      </c>
      <c r="E13" s="1" t="s">
        <v>58</v>
      </c>
      <c r="F13" s="1"/>
    </row>
    <row r="14" spans="1:7" ht="16.5" customHeight="1">
      <c r="A14" s="167" t="s">
        <v>23</v>
      </c>
      <c r="B14" s="168"/>
      <c r="C14" s="168"/>
      <c r="D14" s="141">
        <v>0.5</v>
      </c>
      <c r="E14" s="19">
        <f>D13*D14</f>
        <v>5000</v>
      </c>
      <c r="F14" s="18" t="s">
        <v>59</v>
      </c>
      <c r="G14" s="29"/>
    </row>
    <row r="15" spans="1:6" ht="22.5" customHeight="1">
      <c r="A15" s="15"/>
      <c r="B15" s="16"/>
      <c r="C15" s="16"/>
      <c r="D15" s="17"/>
      <c r="F15" s="18"/>
    </row>
    <row r="16" ht="15.75">
      <c r="A16" s="15" t="s">
        <v>57</v>
      </c>
    </row>
    <row r="17" spans="1:7" ht="12">
      <c r="A17" s="4"/>
      <c r="B17" s="180" t="s">
        <v>31</v>
      </c>
      <c r="C17" s="180"/>
      <c r="D17" s="180" t="s">
        <v>32</v>
      </c>
      <c r="E17" s="180"/>
      <c r="F17" s="175" t="s">
        <v>98</v>
      </c>
      <c r="G17" s="176"/>
    </row>
    <row r="18" spans="1:7" s="1" customFormat="1" ht="12">
      <c r="A18" s="42" t="s">
        <v>79</v>
      </c>
      <c r="B18" s="42" t="s">
        <v>80</v>
      </c>
      <c r="C18" s="42" t="s">
        <v>81</v>
      </c>
      <c r="D18" s="43" t="s">
        <v>82</v>
      </c>
      <c r="E18" s="42" t="s">
        <v>71</v>
      </c>
      <c r="F18" s="177"/>
      <c r="G18" s="176"/>
    </row>
    <row r="19" spans="1:6" ht="13.5">
      <c r="A19" s="10" t="s">
        <v>26</v>
      </c>
      <c r="B19" s="13">
        <f>B5+(D5/100*D$13)</f>
        <v>1622.9200000000003</v>
      </c>
      <c r="C19" s="13"/>
      <c r="D19" s="14">
        <f>B19/D$13</f>
        <v>0.16229200000000002</v>
      </c>
      <c r="E19" s="14"/>
      <c r="F19" s="23" t="str">
        <f>IF(D13&gt;K2,"cet abonnement n'est pas approprié","à vérifier, mais possible")</f>
        <v>cet abonnement n'est pas approprié</v>
      </c>
    </row>
    <row r="20" spans="1:6" ht="13.5">
      <c r="A20" s="10" t="s">
        <v>27</v>
      </c>
      <c r="B20" s="13">
        <f>B6+(D6/100*D$13)</f>
        <v>1641.5200000000002</v>
      </c>
      <c r="C20" s="13">
        <f>C6+((D$13*(1-D$14))*E6/100)+(D$13*D$14*F6/100)</f>
        <v>1634.6</v>
      </c>
      <c r="D20" s="14">
        <f>B20/D$13</f>
        <v>0.16415200000000002</v>
      </c>
      <c r="E20" s="14">
        <f>C20/D$13</f>
        <v>0.16346</v>
      </c>
      <c r="F20" s="23" t="str">
        <f>IF(D$13&lt;1500,"voir la puissance en dessous",IF(D$13&gt;K3,"la consommation est importante pour cet abonnement","à vérifier, mais possible"))</f>
        <v>à vérifier, mais possible</v>
      </c>
    </row>
    <row r="21" spans="1:6" ht="13.5">
      <c r="A21" s="10" t="s">
        <v>33</v>
      </c>
      <c r="B21" s="13">
        <f>B7+(D7/100*D$13)</f>
        <v>1692.32</v>
      </c>
      <c r="C21" s="13">
        <f>C7+((D$13*(1-D$14))*E7/100)+(D$13*D$14*F7/100)</f>
        <v>1662.32</v>
      </c>
      <c r="D21" s="14">
        <f>B21/D$13</f>
        <v>0.169232</v>
      </c>
      <c r="E21" s="14">
        <f>C21/D$13</f>
        <v>0.166232</v>
      </c>
      <c r="F21" s="23" t="str">
        <f>IF(D$13&lt;K3,"voir si possible la puissance en dessous",IF(D$13&gt;K4,"la consommation est importante pour cet abonnement","à vérifier, mais possible"))</f>
        <v>voir si possible la puissance en dessous</v>
      </c>
    </row>
    <row r="22" spans="1:6" ht="13.5">
      <c r="A22" s="10" t="s">
        <v>34</v>
      </c>
      <c r="B22" s="13">
        <f>B8+(D8/100*D$13)</f>
        <v>1712.96</v>
      </c>
      <c r="C22" s="13">
        <f>C8+((D$13*(1-D$14))*E8/100)+(D$13*D$14*F8/100)</f>
        <v>1688.24</v>
      </c>
      <c r="D22" s="14">
        <f>B22/D$13</f>
        <v>0.171296</v>
      </c>
      <c r="E22" s="14">
        <f>C22/D$13</f>
        <v>0.168824</v>
      </c>
      <c r="F22" s="23" t="str">
        <f>IF(D$13&lt;K4,"voir si possible la puissance en dessous",IF(D$13&gt;K5,"la consommation est importante pour cet abonnement","à vérifier, mais possible"))</f>
        <v>voir si possible la puissance en dessous</v>
      </c>
    </row>
    <row r="23" spans="6:13" ht="36" customHeight="1">
      <c r="F23" s="181" t="s">
        <v>118</v>
      </c>
      <c r="G23" s="182"/>
      <c r="M23" t="s">
        <v>133</v>
      </c>
    </row>
    <row r="24" spans="6:7" ht="12">
      <c r="F24" s="182"/>
      <c r="G24" s="182"/>
    </row>
    <row r="25" spans="6:7" ht="12">
      <c r="F25" s="178" t="s">
        <v>5</v>
      </c>
      <c r="G25" s="172"/>
    </row>
    <row r="26" spans="6:7" ht="12">
      <c r="F26" s="178"/>
      <c r="G26" s="172"/>
    </row>
    <row r="27" spans="6:7" ht="12">
      <c r="F27" s="178"/>
      <c r="G27" s="172"/>
    </row>
    <row r="28" spans="6:7" ht="12">
      <c r="F28" s="178"/>
      <c r="G28" s="172"/>
    </row>
    <row r="29" ht="12">
      <c r="F29" s="24"/>
    </row>
    <row r="30" ht="12">
      <c r="F30" t="s">
        <v>75</v>
      </c>
    </row>
    <row r="31" ht="12">
      <c r="F31" t="s">
        <v>68</v>
      </c>
    </row>
    <row r="32" ht="12">
      <c r="F32" s="24"/>
    </row>
    <row r="33" spans="6:7" ht="12">
      <c r="F33" s="178" t="s">
        <v>69</v>
      </c>
      <c r="G33" s="179"/>
    </row>
    <row r="34" spans="6:7" ht="12">
      <c r="F34" s="178"/>
      <c r="G34" s="179"/>
    </row>
  </sheetData>
  <sheetProtection/>
  <mergeCells count="14">
    <mergeCell ref="F17:G18"/>
    <mergeCell ref="F25:G28"/>
    <mergeCell ref="F33:G34"/>
    <mergeCell ref="B17:C17"/>
    <mergeCell ref="D17:E17"/>
    <mergeCell ref="F23:G24"/>
    <mergeCell ref="G2:G5"/>
    <mergeCell ref="A2:B2"/>
    <mergeCell ref="A14:C14"/>
    <mergeCell ref="A13:C13"/>
    <mergeCell ref="B3:C3"/>
    <mergeCell ref="D3:E3"/>
    <mergeCell ref="A9:E9"/>
    <mergeCell ref="A10:F10"/>
  </mergeCells>
  <printOptions/>
  <pageMargins left="0.787401575" right="0.787401575" top="0.984251969" bottom="0.984251969"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2:F17"/>
  <sheetViews>
    <sheetView zoomScalePageLayoutView="0" workbookViewId="0" topLeftCell="A1">
      <selection activeCell="B7" sqref="B7"/>
    </sheetView>
  </sheetViews>
  <sheetFormatPr defaultColWidth="11.00390625" defaultRowHeight="12.75"/>
  <cols>
    <col min="2" max="2" width="15.50390625" style="0" customWidth="1"/>
    <col min="3" max="3" width="17.375" style="0" customWidth="1"/>
    <col min="4" max="4" width="20.125" style="0" customWidth="1"/>
  </cols>
  <sheetData>
    <row r="2" spans="1:6" ht="27" customHeight="1">
      <c r="A2" s="184" t="s">
        <v>70</v>
      </c>
      <c r="B2" s="184"/>
      <c r="C2" s="184"/>
      <c r="D2" s="184"/>
      <c r="E2" s="2"/>
      <c r="F2" s="2"/>
    </row>
    <row r="3" spans="1:6" ht="24.75" customHeight="1">
      <c r="A3" s="184" t="s">
        <v>1</v>
      </c>
      <c r="B3" s="184"/>
      <c r="C3" s="184"/>
      <c r="D3" s="184"/>
      <c r="E3" s="2"/>
      <c r="F3" s="2"/>
    </row>
    <row r="6" spans="1:4" ht="15.75">
      <c r="A6" s="25"/>
      <c r="B6" s="25" t="s">
        <v>48</v>
      </c>
      <c r="C6" s="25" t="s">
        <v>49</v>
      </c>
      <c r="D6" s="8"/>
    </row>
    <row r="7" spans="1:4" ht="15.75">
      <c r="A7" s="25" t="s">
        <v>50</v>
      </c>
      <c r="B7" s="26">
        <v>1067</v>
      </c>
      <c r="C7" s="26">
        <v>359</v>
      </c>
      <c r="D7" s="8"/>
    </row>
    <row r="8" spans="1:4" ht="15.75">
      <c r="A8" s="25" t="s">
        <v>2</v>
      </c>
      <c r="B8" s="26">
        <v>467</v>
      </c>
      <c r="C8" s="26">
        <v>151</v>
      </c>
      <c r="D8" s="8"/>
    </row>
    <row r="9" spans="1:4" ht="15.75">
      <c r="A9" s="25" t="s">
        <v>52</v>
      </c>
      <c r="B9" s="26">
        <v>443</v>
      </c>
      <c r="C9" s="26">
        <v>123</v>
      </c>
      <c r="D9" s="8"/>
    </row>
    <row r="10" spans="1:4" ht="15.75">
      <c r="A10" s="25" t="s">
        <v>53</v>
      </c>
      <c r="B10" s="26">
        <v>1246</v>
      </c>
      <c r="C10" s="26">
        <v>458</v>
      </c>
      <c r="D10" s="8"/>
    </row>
    <row r="11" spans="1:4" ht="15.75">
      <c r="A11" s="25" t="s">
        <v>54</v>
      </c>
      <c r="B11" s="26">
        <v>1645</v>
      </c>
      <c r="C11" s="26">
        <v>639</v>
      </c>
      <c r="D11" s="183" t="s">
        <v>56</v>
      </c>
    </row>
    <row r="12" spans="1:4" ht="15.75">
      <c r="A12" s="25" t="s">
        <v>55</v>
      </c>
      <c r="B12" s="26">
        <v>1838</v>
      </c>
      <c r="C12" s="26">
        <v>813</v>
      </c>
      <c r="D12" s="183"/>
    </row>
    <row r="13" spans="1:4" ht="15.75">
      <c r="A13" s="25" t="s">
        <v>51</v>
      </c>
      <c r="B13" s="27">
        <f>SUM(B7:B12)</f>
        <v>6706</v>
      </c>
      <c r="C13" s="27">
        <f>SUM(C7:C12)</f>
        <v>2543</v>
      </c>
      <c r="D13" s="19">
        <f>SUM(B13:C13)</f>
        <v>9249</v>
      </c>
    </row>
    <row r="14" spans="1:4" ht="15.75">
      <c r="A14" s="8"/>
      <c r="B14" s="8"/>
      <c r="C14" s="15" t="s">
        <v>47</v>
      </c>
      <c r="D14" s="28">
        <f>C13/D13</f>
        <v>0.274948643096551</v>
      </c>
    </row>
    <row r="17" spans="1:4" ht="51" customHeight="1">
      <c r="A17" s="184" t="s">
        <v>0</v>
      </c>
      <c r="B17" s="184"/>
      <c r="C17" s="184"/>
      <c r="D17" s="184"/>
    </row>
  </sheetData>
  <sheetProtection sheet="1" objects="1" scenarios="1"/>
  <mergeCells count="4">
    <mergeCell ref="D11:D12"/>
    <mergeCell ref="A2:D2"/>
    <mergeCell ref="A3:D3"/>
    <mergeCell ref="A17:D17"/>
  </mergeCells>
  <printOptions/>
  <pageMargins left="0.787401575" right="0.787401575" top="0.984251969" bottom="0.984251969" header="0.5" footer="0.5"/>
  <pageSetup orientation="portrait" paperSize="9"/>
</worksheet>
</file>

<file path=xl/worksheets/sheet4.xml><?xml version="1.0" encoding="utf-8"?>
<worksheet xmlns="http://schemas.openxmlformats.org/spreadsheetml/2006/main" xmlns:r="http://schemas.openxmlformats.org/officeDocument/2006/relationships">
  <dimension ref="A2:N354"/>
  <sheetViews>
    <sheetView zoomScalePageLayoutView="0" workbookViewId="0" topLeftCell="A1">
      <pane ySplit="3" topLeftCell="A217" activePane="bottomLeft" state="frozen"/>
      <selection pane="topLeft" activeCell="A1" sqref="A1"/>
      <selection pane="bottomLeft" activeCell="L260" sqref="L260"/>
    </sheetView>
  </sheetViews>
  <sheetFormatPr defaultColWidth="11.00390625" defaultRowHeight="12.75"/>
  <cols>
    <col min="1" max="1" width="5.375" style="0" customWidth="1"/>
    <col min="2" max="2" width="19.375" style="0" customWidth="1"/>
    <col min="3" max="3" width="11.50390625" style="0" customWidth="1"/>
    <col min="4" max="4" width="15.375" style="0" customWidth="1"/>
    <col min="5" max="5" width="16.50390625" style="0" customWidth="1"/>
    <col min="6" max="6" width="14.00390625" style="0" customWidth="1"/>
    <col min="7" max="7" width="14.375" style="0" customWidth="1"/>
    <col min="8" max="8" width="9.875" style="0" customWidth="1"/>
    <col min="9" max="9" width="8.00390625" style="0" bestFit="1" customWidth="1"/>
    <col min="10" max="10" width="7.625" style="0" customWidth="1"/>
    <col min="11" max="11" width="13.50390625" style="0" bestFit="1" customWidth="1"/>
    <col min="12" max="12" width="10.00390625" style="0" customWidth="1"/>
  </cols>
  <sheetData>
    <row r="2" spans="2:6" ht="15.75">
      <c r="B2" s="167" t="s">
        <v>22</v>
      </c>
      <c r="C2" s="169"/>
      <c r="D2" s="169"/>
      <c r="E2" s="5">
        <v>3000</v>
      </c>
      <c r="F2" s="1" t="s">
        <v>58</v>
      </c>
    </row>
    <row r="3" spans="2:6" ht="15.75">
      <c r="B3" s="167" t="s">
        <v>23</v>
      </c>
      <c r="C3" s="168"/>
      <c r="D3" s="168"/>
      <c r="E3" s="6"/>
      <c r="F3" s="19">
        <f>E2*E3</f>
        <v>0</v>
      </c>
    </row>
    <row r="4" spans="2:6" ht="18" thickBot="1">
      <c r="B4" s="220" t="s">
        <v>46</v>
      </c>
      <c r="C4" s="172"/>
      <c r="D4" s="172"/>
      <c r="E4" s="172"/>
      <c r="F4" s="18" t="s">
        <v>59</v>
      </c>
    </row>
    <row r="5" spans="1:6" ht="15.75">
      <c r="A5" s="205">
        <v>2008</v>
      </c>
      <c r="B5" s="201" t="s">
        <v>86</v>
      </c>
      <c r="C5" s="202"/>
      <c r="D5" s="70" t="s">
        <v>7</v>
      </c>
      <c r="E5" s="32"/>
      <c r="F5" s="33"/>
    </row>
    <row r="6" spans="1:6" ht="12">
      <c r="A6" s="206"/>
      <c r="B6" s="34"/>
      <c r="C6" s="195" t="s">
        <v>87</v>
      </c>
      <c r="D6" s="203"/>
      <c r="E6" s="195" t="s">
        <v>35</v>
      </c>
      <c r="F6" s="197"/>
    </row>
    <row r="7" spans="1:6" ht="12">
      <c r="A7" s="206"/>
      <c r="B7" s="35" t="s">
        <v>36</v>
      </c>
      <c r="C7" s="9" t="s">
        <v>37</v>
      </c>
      <c r="D7" s="75" t="s">
        <v>14</v>
      </c>
      <c r="E7" s="79" t="s">
        <v>13</v>
      </c>
      <c r="F7" s="80" t="s">
        <v>12</v>
      </c>
    </row>
    <row r="8" spans="1:14" ht="12">
      <c r="A8" s="206"/>
      <c r="B8" s="36" t="s">
        <v>38</v>
      </c>
      <c r="C8" s="81">
        <v>24.84</v>
      </c>
      <c r="D8" s="81"/>
      <c r="E8" s="82">
        <v>13.5</v>
      </c>
      <c r="F8" s="83"/>
      <c r="I8">
        <v>2008</v>
      </c>
      <c r="J8">
        <v>2009</v>
      </c>
      <c r="K8">
        <v>2010</v>
      </c>
      <c r="L8">
        <v>2011</v>
      </c>
      <c r="M8">
        <v>2012</v>
      </c>
      <c r="N8">
        <v>2013</v>
      </c>
    </row>
    <row r="9" spans="1:6" ht="12">
      <c r="A9" s="206"/>
      <c r="B9" s="36" t="s">
        <v>39</v>
      </c>
      <c r="C9" s="81">
        <v>63</v>
      </c>
      <c r="D9" s="81">
        <v>109.08</v>
      </c>
      <c r="E9" s="82">
        <v>11.06</v>
      </c>
      <c r="F9" s="83">
        <v>6.73</v>
      </c>
    </row>
    <row r="10" spans="1:6" ht="12">
      <c r="A10" s="206"/>
      <c r="B10" s="36" t="s">
        <v>40</v>
      </c>
      <c r="C10" s="81">
        <v>124.2</v>
      </c>
      <c r="D10" s="81">
        <v>195.84</v>
      </c>
      <c r="E10" s="82">
        <v>11.06</v>
      </c>
      <c r="F10" s="83">
        <v>6.73</v>
      </c>
    </row>
    <row r="11" spans="1:6" ht="12">
      <c r="A11" s="206"/>
      <c r="B11" s="36" t="s">
        <v>41</v>
      </c>
      <c r="C11" s="81">
        <v>177.84</v>
      </c>
      <c r="D11" s="81">
        <v>282.36</v>
      </c>
      <c r="E11" s="82">
        <v>11.06</v>
      </c>
      <c r="F11" s="83">
        <v>6.73</v>
      </c>
    </row>
    <row r="12" spans="1:6" ht="12">
      <c r="A12" s="206"/>
      <c r="B12" s="223" t="s">
        <v>42</v>
      </c>
      <c r="C12" s="224"/>
      <c r="D12" s="224"/>
      <c r="E12" s="224"/>
      <c r="F12" s="225"/>
    </row>
    <row r="13" spans="1:6" ht="12">
      <c r="A13" s="206"/>
      <c r="B13" s="34"/>
      <c r="C13" s="38"/>
      <c r="D13" s="38"/>
      <c r="E13" s="38"/>
      <c r="F13" s="39"/>
    </row>
    <row r="14" spans="1:6" ht="15.75">
      <c r="A14" s="206"/>
      <c r="B14" s="89" t="s">
        <v>43</v>
      </c>
      <c r="C14" s="90"/>
      <c r="D14" s="90"/>
      <c r="E14" s="90"/>
      <c r="F14" s="91"/>
    </row>
    <row r="15" spans="1:6" ht="12">
      <c r="A15" s="206"/>
      <c r="B15" s="92"/>
      <c r="C15" s="207" t="s">
        <v>44</v>
      </c>
      <c r="D15" s="208"/>
      <c r="E15" s="207" t="s">
        <v>45</v>
      </c>
      <c r="F15" s="209"/>
    </row>
    <row r="16" spans="1:6" ht="12">
      <c r="A16" s="206"/>
      <c r="B16" s="93" t="s">
        <v>36</v>
      </c>
      <c r="C16" s="94" t="s">
        <v>37</v>
      </c>
      <c r="D16" s="86" t="s">
        <v>14</v>
      </c>
      <c r="E16" s="95" t="s">
        <v>37</v>
      </c>
      <c r="F16" s="86" t="s">
        <v>14</v>
      </c>
    </row>
    <row r="17" spans="1:6" ht="12">
      <c r="A17" s="206"/>
      <c r="B17" s="96" t="s">
        <v>38</v>
      </c>
      <c r="C17" s="97">
        <f>C8+(E8/100*E$2)</f>
        <v>429.84</v>
      </c>
      <c r="D17" s="97"/>
      <c r="E17" s="98">
        <f>C17/E$2</f>
        <v>0.14328</v>
      </c>
      <c r="F17" s="99"/>
    </row>
    <row r="18" spans="1:6" ht="12">
      <c r="A18" s="206"/>
      <c r="B18" s="96" t="s">
        <v>39</v>
      </c>
      <c r="C18" s="97">
        <f>C9+(E9/100*$E$2)</f>
        <v>394.8</v>
      </c>
      <c r="D18" s="97">
        <f>D9+((E$2*(1-E$3))*E9/100)+(E$2*E$3*F9/100)</f>
        <v>440.88</v>
      </c>
      <c r="E18" s="98">
        <f>C18/E$2</f>
        <v>0.1316</v>
      </c>
      <c r="F18" s="99">
        <f>D18/E$2</f>
        <v>0.14696</v>
      </c>
    </row>
    <row r="19" spans="1:6" ht="12">
      <c r="A19" s="206"/>
      <c r="B19" s="96" t="s">
        <v>40</v>
      </c>
      <c r="C19" s="97">
        <f>C10+(E10/100*E$2)</f>
        <v>456</v>
      </c>
      <c r="D19" s="97">
        <f>D10+((E$2*(1-E$3))*E10/100)+(E$2*E$3*F10/100)</f>
        <v>527.64</v>
      </c>
      <c r="E19" s="98">
        <f>C19/E$2</f>
        <v>0.152</v>
      </c>
      <c r="F19" s="99">
        <f>D19/E$2</f>
        <v>0.17588</v>
      </c>
    </row>
    <row r="20" spans="1:6" ht="12.75" thickBot="1">
      <c r="A20" s="206"/>
      <c r="B20" s="100" t="s">
        <v>41</v>
      </c>
      <c r="C20" s="101">
        <f>C11+(E11/100*E$2)</f>
        <v>509.64</v>
      </c>
      <c r="D20" s="101">
        <f>D11+((E$2*(1-E$3))*E11/100)+(E$2*E$3*F11/100)</f>
        <v>614.1600000000001</v>
      </c>
      <c r="E20" s="102">
        <f>C20/E$2</f>
        <v>0.16988</v>
      </c>
      <c r="F20" s="103">
        <f>D20/E$2</f>
        <v>0.20472000000000004</v>
      </c>
    </row>
    <row r="21" ht="12.75" thickBot="1"/>
    <row r="22" spans="1:6" s="8" customFormat="1" ht="15.75">
      <c r="A22" s="210">
        <v>2009</v>
      </c>
      <c r="B22" s="201" t="s">
        <v>21</v>
      </c>
      <c r="C22" s="202"/>
      <c r="D22" s="70" t="s">
        <v>8</v>
      </c>
      <c r="E22" s="32"/>
      <c r="F22" s="33"/>
    </row>
    <row r="23" spans="1:6" ht="12">
      <c r="A23" s="211"/>
      <c r="B23" s="34"/>
      <c r="C23" s="170" t="s">
        <v>24</v>
      </c>
      <c r="D23" s="170"/>
      <c r="E23" s="170" t="s">
        <v>25</v>
      </c>
      <c r="F23" s="218"/>
    </row>
    <row r="24" spans="1:6" ht="12">
      <c r="A24" s="211"/>
      <c r="B24" s="35" t="s">
        <v>29</v>
      </c>
      <c r="C24" s="9" t="s">
        <v>30</v>
      </c>
      <c r="D24" s="75" t="s">
        <v>14</v>
      </c>
      <c r="E24" s="79" t="s">
        <v>13</v>
      </c>
      <c r="F24" s="80" t="s">
        <v>12</v>
      </c>
    </row>
    <row r="25" spans="1:6" ht="12">
      <c r="A25" s="211"/>
      <c r="B25" s="36" t="s">
        <v>26</v>
      </c>
      <c r="C25" s="81">
        <v>66.82</v>
      </c>
      <c r="D25" s="81"/>
      <c r="E25" s="82">
        <v>10.78</v>
      </c>
      <c r="F25" s="83"/>
    </row>
    <row r="26" spans="1:6" ht="12">
      <c r="A26" s="211"/>
      <c r="B26" s="36" t="s">
        <v>27</v>
      </c>
      <c r="C26" s="81">
        <v>77.08</v>
      </c>
      <c r="D26" s="81">
        <v>102.15</v>
      </c>
      <c r="E26" s="82">
        <v>10.81</v>
      </c>
      <c r="F26" s="83">
        <v>7.34</v>
      </c>
    </row>
    <row r="27" spans="1:6" ht="12">
      <c r="A27" s="211"/>
      <c r="B27" s="36" t="s">
        <v>97</v>
      </c>
      <c r="C27" s="81">
        <v>96.78</v>
      </c>
      <c r="D27" s="81">
        <v>154.5</v>
      </c>
      <c r="E27" s="82">
        <v>11.25</v>
      </c>
      <c r="F27" s="83">
        <v>7.34</v>
      </c>
    </row>
    <row r="28" spans="1:6" ht="12">
      <c r="A28" s="211"/>
      <c r="B28" s="36" t="s">
        <v>28</v>
      </c>
      <c r="C28" s="81">
        <v>168.13</v>
      </c>
      <c r="D28" s="81">
        <v>232.32</v>
      </c>
      <c r="E28" s="82">
        <v>11.25</v>
      </c>
      <c r="F28" s="83">
        <v>7.34</v>
      </c>
    </row>
    <row r="29" spans="1:6" ht="12">
      <c r="A29" s="211"/>
      <c r="B29" s="212" t="s">
        <v>73</v>
      </c>
      <c r="C29" s="213"/>
      <c r="D29" s="213"/>
      <c r="E29" s="213"/>
      <c r="F29" s="214"/>
    </row>
    <row r="30" spans="1:10" ht="12">
      <c r="A30" s="211"/>
      <c r="B30" s="34"/>
      <c r="C30" s="38"/>
      <c r="D30" s="38"/>
      <c r="E30" s="38"/>
      <c r="F30" s="39"/>
      <c r="G30" s="107"/>
      <c r="H30" s="107"/>
      <c r="I30" s="107"/>
      <c r="J30" s="107"/>
    </row>
    <row r="31" spans="1:10" ht="15.75">
      <c r="A31" s="211"/>
      <c r="B31" s="89" t="s">
        <v>57</v>
      </c>
      <c r="C31" s="90"/>
      <c r="D31" s="90"/>
      <c r="E31" s="90"/>
      <c r="F31" s="91"/>
      <c r="G31" s="107"/>
      <c r="H31" s="107"/>
      <c r="I31" s="107"/>
      <c r="J31" s="107"/>
    </row>
    <row r="32" spans="1:10" ht="12">
      <c r="A32" s="211"/>
      <c r="B32" s="92"/>
      <c r="C32" s="204" t="s">
        <v>31</v>
      </c>
      <c r="D32" s="204"/>
      <c r="E32" s="204" t="s">
        <v>32</v>
      </c>
      <c r="F32" s="219"/>
      <c r="G32" s="107"/>
      <c r="H32" s="107"/>
      <c r="I32" s="107"/>
      <c r="J32" s="107"/>
    </row>
    <row r="33" spans="1:12" ht="12">
      <c r="A33" s="211"/>
      <c r="B33" s="93" t="s">
        <v>29</v>
      </c>
      <c r="C33" s="94" t="s">
        <v>30</v>
      </c>
      <c r="D33" s="86" t="s">
        <v>14</v>
      </c>
      <c r="E33" s="95" t="s">
        <v>6</v>
      </c>
      <c r="F33" s="86" t="s">
        <v>14</v>
      </c>
      <c r="G33" s="123"/>
      <c r="H33" s="108"/>
      <c r="I33" s="108"/>
      <c r="J33" s="108"/>
      <c r="K33" s="30"/>
      <c r="L33" s="30"/>
    </row>
    <row r="34" spans="1:10" ht="12">
      <c r="A34" s="211"/>
      <c r="B34" s="96" t="s">
        <v>26</v>
      </c>
      <c r="C34" s="97">
        <f>C25+(E25/100*E$2)</f>
        <v>390.21999999999997</v>
      </c>
      <c r="D34" s="97"/>
      <c r="E34" s="98">
        <f>C34/E$2</f>
        <v>0.13007333333333332</v>
      </c>
      <c r="F34" s="99"/>
      <c r="G34" s="109"/>
      <c r="H34" s="109"/>
      <c r="I34" s="110"/>
      <c r="J34" s="110"/>
    </row>
    <row r="35" spans="1:10" ht="12">
      <c r="A35" s="211"/>
      <c r="B35" s="96" t="s">
        <v>27</v>
      </c>
      <c r="C35" s="97">
        <f>C26+(E26/100*E$2)</f>
        <v>401.38</v>
      </c>
      <c r="D35" s="97">
        <f>D26+((E$2*(1-E$3))*E26/100)+(E$2*E$3*F26/100)</f>
        <v>426.45000000000005</v>
      </c>
      <c r="E35" s="98">
        <f>C35/E$2</f>
        <v>0.13379333333333332</v>
      </c>
      <c r="F35" s="99">
        <f>D35/E$2</f>
        <v>0.14215000000000003</v>
      </c>
      <c r="G35" s="109"/>
      <c r="H35" s="109"/>
      <c r="I35" s="110"/>
      <c r="J35" s="110"/>
    </row>
    <row r="36" spans="1:10" ht="12">
      <c r="A36" s="211"/>
      <c r="B36" s="96" t="s">
        <v>33</v>
      </c>
      <c r="C36" s="97">
        <f>C27+(E27/100*E$2)</f>
        <v>434.28</v>
      </c>
      <c r="D36" s="97">
        <f>D27+((E$2*(1-E$3))*E27/100)+(E$2*E$3*F27/100)</f>
        <v>492</v>
      </c>
      <c r="E36" s="98">
        <f>C36/E$2</f>
        <v>0.14476</v>
      </c>
      <c r="F36" s="99">
        <f>D36/E$2</f>
        <v>0.164</v>
      </c>
      <c r="G36" s="109"/>
      <c r="H36" s="109"/>
      <c r="I36" s="110"/>
      <c r="J36" s="110"/>
    </row>
    <row r="37" spans="1:10" ht="12.75" thickBot="1">
      <c r="A37" s="211"/>
      <c r="B37" s="100" t="s">
        <v>34</v>
      </c>
      <c r="C37" s="101">
        <f>C28+(E28/100*E$2)</f>
        <v>505.63</v>
      </c>
      <c r="D37" s="101">
        <f>D28+((E$2*(1-E$3))*E28/100)+(E$2*E$3*F28/100)</f>
        <v>569.8199999999999</v>
      </c>
      <c r="E37" s="102">
        <f>C37/E$2</f>
        <v>0.16854333333333332</v>
      </c>
      <c r="F37" s="103">
        <f>D37/E$2</f>
        <v>0.18993999999999997</v>
      </c>
      <c r="G37" s="109"/>
      <c r="H37" s="109"/>
      <c r="I37" s="110"/>
      <c r="J37" s="110"/>
    </row>
    <row r="38" spans="7:12" ht="12">
      <c r="G38" s="226"/>
      <c r="H38" s="226"/>
      <c r="I38" s="111"/>
      <c r="J38" s="111"/>
      <c r="K38" s="1"/>
      <c r="L38" s="1"/>
    </row>
    <row r="39" spans="7:12" ht="12.75" thickBot="1">
      <c r="G39" s="226"/>
      <c r="H39" s="226"/>
      <c r="I39" s="111"/>
      <c r="J39" s="111"/>
      <c r="K39" s="1"/>
      <c r="L39" s="1"/>
    </row>
    <row r="40" spans="1:8" ht="15.75">
      <c r="A40" s="210">
        <v>2010</v>
      </c>
      <c r="B40" s="215" t="s">
        <v>21</v>
      </c>
      <c r="C40" s="216"/>
      <c r="D40" s="71" t="s">
        <v>9</v>
      </c>
      <c r="E40" s="191" t="s">
        <v>105</v>
      </c>
      <c r="F40" s="192"/>
      <c r="G40" s="138">
        <f>$E$2</f>
        <v>3000</v>
      </c>
      <c r="H40" s="193" t="s">
        <v>104</v>
      </c>
    </row>
    <row r="41" spans="1:8" ht="12">
      <c r="A41" s="210"/>
      <c r="B41" s="50"/>
      <c r="C41" s="170" t="s">
        <v>24</v>
      </c>
      <c r="D41" s="170"/>
      <c r="E41" s="195" t="s">
        <v>25</v>
      </c>
      <c r="F41" s="196"/>
      <c r="G41" s="197"/>
      <c r="H41" s="194"/>
    </row>
    <row r="42" spans="1:8" ht="12">
      <c r="A42" s="210"/>
      <c r="B42" s="51" t="s">
        <v>76</v>
      </c>
      <c r="C42" s="42" t="s">
        <v>77</v>
      </c>
      <c r="D42" s="75" t="s">
        <v>14</v>
      </c>
      <c r="E42" s="42" t="s">
        <v>77</v>
      </c>
      <c r="F42" s="75" t="s">
        <v>13</v>
      </c>
      <c r="G42" s="76" t="s">
        <v>12</v>
      </c>
      <c r="H42" s="194"/>
    </row>
    <row r="43" spans="1:8" ht="12">
      <c r="A43" s="210"/>
      <c r="B43" s="106" t="s">
        <v>26</v>
      </c>
      <c r="C43" s="81">
        <v>69.73</v>
      </c>
      <c r="D43" s="81"/>
      <c r="E43" s="82">
        <v>10.93</v>
      </c>
      <c r="F43" s="82"/>
      <c r="G43" s="83"/>
      <c r="H43" s="194"/>
    </row>
    <row r="44" spans="1:8" ht="12">
      <c r="A44" s="210"/>
      <c r="B44" s="106" t="s">
        <v>27</v>
      </c>
      <c r="C44" s="81">
        <v>83.12</v>
      </c>
      <c r="D44" s="81">
        <v>100</v>
      </c>
      <c r="E44" s="82">
        <v>11</v>
      </c>
      <c r="F44" s="82">
        <v>12.35</v>
      </c>
      <c r="G44" s="83">
        <v>7.84</v>
      </c>
      <c r="H44" s="194"/>
    </row>
    <row r="45" spans="1:8" ht="12">
      <c r="A45" s="210"/>
      <c r="B45" s="106" t="s">
        <v>97</v>
      </c>
      <c r="C45" s="81">
        <v>96.93</v>
      </c>
      <c r="D45" s="81">
        <v>119.96</v>
      </c>
      <c r="E45" s="82">
        <v>11.25</v>
      </c>
      <c r="F45" s="82">
        <v>12.35</v>
      </c>
      <c r="G45" s="83">
        <v>7.84</v>
      </c>
      <c r="H45" s="194"/>
    </row>
    <row r="46" spans="1:8" ht="12">
      <c r="A46" s="210"/>
      <c r="B46" s="106" t="s">
        <v>28</v>
      </c>
      <c r="C46" s="81">
        <v>153</v>
      </c>
      <c r="D46" s="81">
        <v>202.89</v>
      </c>
      <c r="E46" s="82">
        <v>11.25</v>
      </c>
      <c r="F46" s="82">
        <v>12.35</v>
      </c>
      <c r="G46" s="83">
        <v>7.84</v>
      </c>
      <c r="H46" s="194"/>
    </row>
    <row r="47" spans="1:8" ht="12">
      <c r="A47" s="210"/>
      <c r="B47" s="198" t="s">
        <v>73</v>
      </c>
      <c r="C47" s="199"/>
      <c r="D47" s="199"/>
      <c r="E47" s="199"/>
      <c r="F47" s="199"/>
      <c r="G47" s="200"/>
      <c r="H47" s="194"/>
    </row>
    <row r="48" spans="1:8" ht="12">
      <c r="A48" s="210"/>
      <c r="B48" s="50"/>
      <c r="C48" s="48"/>
      <c r="D48" s="48"/>
      <c r="E48" s="48"/>
      <c r="F48" s="48"/>
      <c r="G48" s="52"/>
      <c r="H48" s="194"/>
    </row>
    <row r="49" spans="1:8" ht="15.75">
      <c r="A49" s="210"/>
      <c r="B49" s="112" t="s">
        <v>57</v>
      </c>
      <c r="C49" s="113"/>
      <c r="D49" s="113"/>
      <c r="E49" s="113"/>
      <c r="F49" s="113"/>
      <c r="G49" s="52"/>
      <c r="H49" s="194"/>
    </row>
    <row r="50" spans="1:8" ht="12">
      <c r="A50" s="210"/>
      <c r="B50" s="93"/>
      <c r="C50" s="217" t="s">
        <v>31</v>
      </c>
      <c r="D50" s="217"/>
      <c r="E50" s="217" t="s">
        <v>32</v>
      </c>
      <c r="F50" s="217"/>
      <c r="G50" s="52"/>
      <c r="H50" s="194"/>
    </row>
    <row r="51" spans="1:8" ht="12">
      <c r="A51" s="210"/>
      <c r="B51" s="93" t="s">
        <v>29</v>
      </c>
      <c r="C51" s="94" t="s">
        <v>30</v>
      </c>
      <c r="D51" s="86" t="s">
        <v>14</v>
      </c>
      <c r="E51" s="95" t="s">
        <v>37</v>
      </c>
      <c r="F51" s="86" t="s">
        <v>14</v>
      </c>
      <c r="G51" s="52"/>
      <c r="H51" s="194"/>
    </row>
    <row r="52" spans="1:8" ht="12">
      <c r="A52" s="210"/>
      <c r="B52" s="96" t="s">
        <v>26</v>
      </c>
      <c r="C52" s="97">
        <f>C43+(E43/100*E$2)</f>
        <v>397.63</v>
      </c>
      <c r="D52" s="97"/>
      <c r="E52" s="98">
        <f>C52/E$2</f>
        <v>0.13254333333333332</v>
      </c>
      <c r="F52" s="98"/>
      <c r="G52" s="52"/>
      <c r="H52" s="194"/>
    </row>
    <row r="53" spans="1:8" ht="12">
      <c r="A53" s="210"/>
      <c r="B53" s="96" t="s">
        <v>27</v>
      </c>
      <c r="C53" s="97">
        <f>C44+(E44/100*E$2)</f>
        <v>413.12</v>
      </c>
      <c r="D53" s="97">
        <f>D44+((E$2*(1-E$3))*F44/100)+(E$2*E$3*G44/100)</f>
        <v>470.5</v>
      </c>
      <c r="E53" s="98">
        <f>C53/E$2</f>
        <v>0.13770666666666667</v>
      </c>
      <c r="F53" s="98">
        <f>D53/E$2</f>
        <v>0.15683333333333332</v>
      </c>
      <c r="G53" s="52"/>
      <c r="H53" s="194"/>
    </row>
    <row r="54" spans="1:8" ht="12">
      <c r="A54" s="210"/>
      <c r="B54" s="96" t="s">
        <v>33</v>
      </c>
      <c r="C54" s="97">
        <f>C45+(E45/100*E$2)</f>
        <v>434.43</v>
      </c>
      <c r="D54" s="97">
        <f>D45+((E$2*(1-E$3))*F45/100)+(E$2*E$3*G45/100)</f>
        <v>490.46</v>
      </c>
      <c r="E54" s="98">
        <f>C54/E$2</f>
        <v>0.14481</v>
      </c>
      <c r="F54" s="98">
        <f>D54/E$2</f>
        <v>0.16348666666666667</v>
      </c>
      <c r="G54" s="52"/>
      <c r="H54" s="194"/>
    </row>
    <row r="55" spans="1:8" ht="12.75" thickBot="1">
      <c r="A55" s="210"/>
      <c r="B55" s="100" t="s">
        <v>34</v>
      </c>
      <c r="C55" s="101">
        <f>C46+(E46/100*E$2)</f>
        <v>490.5</v>
      </c>
      <c r="D55" s="101">
        <f>D46+((E$2*(1-E$3))*F46/100)+(E$2*E$3*G46/100)</f>
        <v>573.39</v>
      </c>
      <c r="E55" s="102">
        <f>C55/E$2</f>
        <v>0.1635</v>
      </c>
      <c r="F55" s="102">
        <f>D55/E$2</f>
        <v>0.19113</v>
      </c>
      <c r="G55" s="53"/>
      <c r="H55" s="194"/>
    </row>
    <row r="56" spans="1:8" ht="12">
      <c r="A56" s="61"/>
      <c r="B56" s="41"/>
      <c r="C56" s="62"/>
      <c r="D56" s="62"/>
      <c r="E56" s="63"/>
      <c r="F56" s="63"/>
      <c r="G56" s="38"/>
      <c r="H56" s="194"/>
    </row>
    <row r="57" spans="1:8" ht="12.75" thickBot="1">
      <c r="A57" s="61"/>
      <c r="B57" s="41"/>
      <c r="C57" s="62"/>
      <c r="D57" s="62"/>
      <c r="E57" s="63"/>
      <c r="F57" s="63"/>
      <c r="G57" s="38"/>
      <c r="H57" s="194"/>
    </row>
    <row r="58" spans="1:8" ht="15.75">
      <c r="A58" s="190">
        <v>2011</v>
      </c>
      <c r="B58" s="215" t="s">
        <v>21</v>
      </c>
      <c r="C58" s="216"/>
      <c r="D58" s="71" t="s">
        <v>10</v>
      </c>
      <c r="E58" s="191" t="s">
        <v>105</v>
      </c>
      <c r="F58" s="192"/>
      <c r="G58" s="138">
        <f>$E$2</f>
        <v>3000</v>
      </c>
      <c r="H58" s="194"/>
    </row>
    <row r="59" spans="1:8" ht="12">
      <c r="A59" s="190"/>
      <c r="B59" s="50"/>
      <c r="C59" s="170" t="s">
        <v>24</v>
      </c>
      <c r="D59" s="170"/>
      <c r="E59" s="195" t="s">
        <v>25</v>
      </c>
      <c r="F59" s="196"/>
      <c r="G59" s="197"/>
      <c r="H59" s="194"/>
    </row>
    <row r="60" spans="1:8" ht="12">
      <c r="A60" s="190"/>
      <c r="B60" s="114" t="s">
        <v>76</v>
      </c>
      <c r="C60" s="115" t="s">
        <v>77</v>
      </c>
      <c r="D60" s="116" t="s">
        <v>14</v>
      </c>
      <c r="E60" s="115" t="s">
        <v>77</v>
      </c>
      <c r="F60" s="116" t="s">
        <v>13</v>
      </c>
      <c r="G60" s="117" t="s">
        <v>12</v>
      </c>
      <c r="H60" s="194"/>
    </row>
    <row r="61" spans="1:8" ht="12">
      <c r="A61" s="190"/>
      <c r="B61" s="36" t="s">
        <v>26</v>
      </c>
      <c r="C61" s="81">
        <v>64.31</v>
      </c>
      <c r="D61" s="81"/>
      <c r="E61" s="82">
        <v>11.46</v>
      </c>
      <c r="F61" s="82"/>
      <c r="G61" s="83"/>
      <c r="H61" s="194"/>
    </row>
    <row r="62" spans="1:8" ht="12">
      <c r="A62" s="190"/>
      <c r="B62" s="36" t="s">
        <v>27</v>
      </c>
      <c r="C62" s="81">
        <v>76.71</v>
      </c>
      <c r="D62" s="81">
        <v>92.27</v>
      </c>
      <c r="E62" s="82">
        <v>11.52</v>
      </c>
      <c r="F62" s="82">
        <v>12.75</v>
      </c>
      <c r="G62" s="83">
        <v>8.64</v>
      </c>
      <c r="H62" s="194"/>
    </row>
    <row r="63" spans="1:8" ht="12">
      <c r="A63" s="190"/>
      <c r="B63" s="36" t="s">
        <v>97</v>
      </c>
      <c r="C63" s="81">
        <v>89.5</v>
      </c>
      <c r="D63" s="81">
        <v>110.74</v>
      </c>
      <c r="E63" s="82">
        <v>11.74</v>
      </c>
      <c r="F63" s="82">
        <v>12.75</v>
      </c>
      <c r="G63" s="83">
        <v>8.64</v>
      </c>
      <c r="H63" s="194"/>
    </row>
    <row r="64" spans="1:8" ht="12">
      <c r="A64" s="190"/>
      <c r="B64" s="36" t="s">
        <v>28</v>
      </c>
      <c r="C64" s="81">
        <v>141.47</v>
      </c>
      <c r="D64" s="81">
        <v>187.6</v>
      </c>
      <c r="E64" s="82">
        <v>11.74</v>
      </c>
      <c r="F64" s="82">
        <v>12.75</v>
      </c>
      <c r="G64" s="83">
        <v>8.64</v>
      </c>
      <c r="H64" s="194"/>
    </row>
    <row r="65" spans="1:8" ht="12">
      <c r="A65" s="190"/>
      <c r="B65" s="198" t="s">
        <v>73</v>
      </c>
      <c r="C65" s="199"/>
      <c r="D65" s="199"/>
      <c r="E65" s="199"/>
      <c r="F65" s="199"/>
      <c r="G65" s="200"/>
      <c r="H65" s="194"/>
    </row>
    <row r="66" spans="1:8" ht="12">
      <c r="A66" s="190"/>
      <c r="B66" s="50"/>
      <c r="C66" s="48"/>
      <c r="D66" s="48"/>
      <c r="E66" s="48"/>
      <c r="F66" s="48"/>
      <c r="G66" s="52"/>
      <c r="H66" s="194"/>
    </row>
    <row r="67" spans="1:8" ht="15.75">
      <c r="A67" s="190"/>
      <c r="B67" s="104" t="s">
        <v>57</v>
      </c>
      <c r="C67" s="105"/>
      <c r="D67" s="105"/>
      <c r="E67" s="105"/>
      <c r="F67" s="105"/>
      <c r="G67" s="52"/>
      <c r="H67" s="194"/>
    </row>
    <row r="68" spans="1:8" ht="12">
      <c r="A68" s="190"/>
      <c r="B68" s="84"/>
      <c r="C68" s="186" t="s">
        <v>31</v>
      </c>
      <c r="D68" s="186"/>
      <c r="E68" s="186" t="s">
        <v>32</v>
      </c>
      <c r="F68" s="186"/>
      <c r="G68" s="52"/>
      <c r="H68" s="194"/>
    </row>
    <row r="69" spans="1:8" ht="12">
      <c r="A69" s="190"/>
      <c r="B69" s="84" t="s">
        <v>29</v>
      </c>
      <c r="C69" s="85" t="s">
        <v>30</v>
      </c>
      <c r="D69" s="86" t="s">
        <v>14</v>
      </c>
      <c r="E69" s="95" t="s">
        <v>37</v>
      </c>
      <c r="F69" s="94" t="s">
        <v>14</v>
      </c>
      <c r="G69" s="52"/>
      <c r="H69" s="194"/>
    </row>
    <row r="70" spans="1:8" ht="12">
      <c r="A70" s="190"/>
      <c r="B70" s="87" t="s">
        <v>26</v>
      </c>
      <c r="C70" s="97">
        <f>C61+(E61/100*E$2)</f>
        <v>408.11</v>
      </c>
      <c r="D70" s="97"/>
      <c r="E70" s="98">
        <f>C70/E$2</f>
        <v>0.13603666666666667</v>
      </c>
      <c r="F70" s="98"/>
      <c r="G70" s="52"/>
      <c r="H70" s="194"/>
    </row>
    <row r="71" spans="1:8" ht="12">
      <c r="A71" s="190"/>
      <c r="B71" s="87" t="s">
        <v>27</v>
      </c>
      <c r="C71" s="97">
        <f>C62+(E62/100*E$2)</f>
        <v>422.30999999999995</v>
      </c>
      <c r="D71" s="97">
        <f>D62+((E$2*(1-E$3))*F62/100)+(E$2*E$3*G62/100)</f>
        <v>474.77</v>
      </c>
      <c r="E71" s="98">
        <f>C71/E$2</f>
        <v>0.14076999999999998</v>
      </c>
      <c r="F71" s="98">
        <f>D71/E$2</f>
        <v>0.15825666666666666</v>
      </c>
      <c r="G71" s="52"/>
      <c r="H71" s="194"/>
    </row>
    <row r="72" spans="1:8" ht="12">
      <c r="A72" s="190"/>
      <c r="B72" s="87" t="s">
        <v>33</v>
      </c>
      <c r="C72" s="97">
        <f>C63+(E63/100*E$2)</f>
        <v>441.7</v>
      </c>
      <c r="D72" s="97">
        <f>D63+((E$2*(1-E$3))*F63/100)+(E$2*E$3*G63/100)</f>
        <v>493.24</v>
      </c>
      <c r="E72" s="98">
        <f>C72/E$2</f>
        <v>0.14723333333333333</v>
      </c>
      <c r="F72" s="98">
        <f>D72/E$2</f>
        <v>0.16441333333333333</v>
      </c>
      <c r="G72" s="52"/>
      <c r="H72" s="194"/>
    </row>
    <row r="73" spans="1:11" ht="12.75" thickBot="1">
      <c r="A73" s="190"/>
      <c r="B73" s="88" t="s">
        <v>34</v>
      </c>
      <c r="C73" s="101">
        <f>C64+(E64/100*E$2)</f>
        <v>493.66999999999996</v>
      </c>
      <c r="D73" s="101">
        <f>D64+((E$2*(1-E$3))*F64/100)+(E$2*E$3*G64/100)</f>
        <v>570.1</v>
      </c>
      <c r="E73" s="102">
        <f>C73/E$2</f>
        <v>0.16455666666666666</v>
      </c>
      <c r="F73" s="102">
        <f>D73/E$2</f>
        <v>0.19003333333333333</v>
      </c>
      <c r="G73" s="53"/>
      <c r="H73" s="194"/>
      <c r="J73" s="229"/>
      <c r="K73" s="229"/>
    </row>
    <row r="74" spans="1:11" ht="12.75" thickBot="1">
      <c r="A74" s="188"/>
      <c r="B74" s="41"/>
      <c r="C74" s="62"/>
      <c r="D74" s="62"/>
      <c r="E74" s="63"/>
      <c r="F74" s="63"/>
      <c r="G74" s="38"/>
      <c r="H74" s="194"/>
      <c r="J74" s="1"/>
      <c r="K74" s="1"/>
    </row>
    <row r="75" spans="1:11" ht="15.75">
      <c r="A75" s="188"/>
      <c r="B75" s="215" t="s">
        <v>21</v>
      </c>
      <c r="C75" s="216"/>
      <c r="D75" s="71" t="s">
        <v>11</v>
      </c>
      <c r="E75" s="191" t="s">
        <v>105</v>
      </c>
      <c r="F75" s="192"/>
      <c r="G75" s="138">
        <f>$E$2</f>
        <v>3000</v>
      </c>
      <c r="H75" s="194"/>
      <c r="J75" s="1"/>
      <c r="K75" s="1"/>
    </row>
    <row r="76" spans="1:11" ht="12">
      <c r="A76" s="188"/>
      <c r="B76" s="51" t="s">
        <v>76</v>
      </c>
      <c r="C76" s="42" t="s">
        <v>77</v>
      </c>
      <c r="D76" s="75" t="s">
        <v>14</v>
      </c>
      <c r="E76" s="115" t="s">
        <v>77</v>
      </c>
      <c r="F76" s="116" t="s">
        <v>13</v>
      </c>
      <c r="G76" s="117" t="s">
        <v>12</v>
      </c>
      <c r="H76" s="194"/>
      <c r="J76" s="1"/>
      <c r="K76" s="1"/>
    </row>
    <row r="77" spans="1:11" ht="12">
      <c r="A77" s="188"/>
      <c r="B77" s="36" t="s">
        <v>26</v>
      </c>
      <c r="C77" s="81">
        <v>65.32</v>
      </c>
      <c r="D77" s="81"/>
      <c r="E77" s="82">
        <v>11.61</v>
      </c>
      <c r="F77" s="82"/>
      <c r="G77" s="83"/>
      <c r="H77" s="194"/>
      <c r="J77" s="1"/>
      <c r="K77" s="1"/>
    </row>
    <row r="78" spans="1:11" ht="12">
      <c r="A78" s="188"/>
      <c r="B78" s="36" t="s">
        <v>27</v>
      </c>
      <c r="C78" s="81">
        <v>77.85</v>
      </c>
      <c r="D78" s="81">
        <v>93.66</v>
      </c>
      <c r="E78" s="82">
        <v>11.68</v>
      </c>
      <c r="F78" s="82">
        <v>12.93</v>
      </c>
      <c r="G78" s="83">
        <v>8.75</v>
      </c>
      <c r="H78" s="194"/>
      <c r="J78" s="1"/>
      <c r="K78" s="1"/>
    </row>
    <row r="79" spans="1:11" ht="12">
      <c r="A79" s="188"/>
      <c r="B79" s="36" t="s">
        <v>97</v>
      </c>
      <c r="C79" s="81">
        <v>90.77</v>
      </c>
      <c r="D79" s="81">
        <v>112.39</v>
      </c>
      <c r="E79" s="82">
        <v>11.91</v>
      </c>
      <c r="F79" s="82">
        <v>12.93</v>
      </c>
      <c r="G79" s="83">
        <v>8.75</v>
      </c>
      <c r="H79" s="194"/>
      <c r="J79" s="1"/>
      <c r="K79" s="1"/>
    </row>
    <row r="80" spans="1:11" ht="12">
      <c r="A80" s="188"/>
      <c r="B80" s="36" t="s">
        <v>28</v>
      </c>
      <c r="C80" s="81">
        <v>143.49</v>
      </c>
      <c r="D80" s="81">
        <v>190.39</v>
      </c>
      <c r="E80" s="82">
        <v>11.91</v>
      </c>
      <c r="F80" s="82">
        <v>12.93</v>
      </c>
      <c r="G80" s="83">
        <v>8.75</v>
      </c>
      <c r="H80" s="194"/>
      <c r="J80" s="1"/>
      <c r="K80" s="1"/>
    </row>
    <row r="81" spans="1:11" ht="12">
      <c r="A81" s="188"/>
      <c r="B81" s="64"/>
      <c r="C81" s="65"/>
      <c r="D81" s="65"/>
      <c r="E81" s="66"/>
      <c r="F81" s="67"/>
      <c r="G81" s="39"/>
      <c r="H81" s="194"/>
      <c r="J81" s="1"/>
      <c r="K81" s="1"/>
    </row>
    <row r="82" spans="1:11" ht="15.75">
      <c r="A82" s="188"/>
      <c r="B82" s="104" t="s">
        <v>57</v>
      </c>
      <c r="C82" s="105"/>
      <c r="D82" s="105"/>
      <c r="E82" s="105"/>
      <c r="F82" s="105"/>
      <c r="G82" s="52"/>
      <c r="H82" s="194"/>
      <c r="J82" s="1"/>
      <c r="K82" s="1"/>
    </row>
    <row r="83" spans="1:11" ht="12">
      <c r="A83" s="188"/>
      <c r="B83" s="84"/>
      <c r="C83" s="186" t="s">
        <v>31</v>
      </c>
      <c r="D83" s="186"/>
      <c r="E83" s="186" t="s">
        <v>32</v>
      </c>
      <c r="F83" s="186"/>
      <c r="G83" s="52"/>
      <c r="H83" s="194"/>
      <c r="J83" s="1"/>
      <c r="K83" s="1"/>
    </row>
    <row r="84" spans="1:11" ht="12">
      <c r="A84" s="188"/>
      <c r="B84" s="84" t="s">
        <v>29</v>
      </c>
      <c r="C84" s="85" t="s">
        <v>77</v>
      </c>
      <c r="D84" s="86" t="s">
        <v>14</v>
      </c>
      <c r="E84" s="95" t="s">
        <v>37</v>
      </c>
      <c r="F84" s="94" t="s">
        <v>14</v>
      </c>
      <c r="G84" s="52"/>
      <c r="H84" s="194"/>
      <c r="J84" s="1"/>
      <c r="K84" s="1"/>
    </row>
    <row r="85" spans="1:11" ht="12">
      <c r="A85" s="188"/>
      <c r="B85" s="87" t="s">
        <v>26</v>
      </c>
      <c r="C85" s="97">
        <f>C77+(E77/100*E$2)</f>
        <v>413.62</v>
      </c>
      <c r="D85" s="97"/>
      <c r="E85" s="98">
        <f>C85/E$2</f>
        <v>0.13787333333333335</v>
      </c>
      <c r="F85" s="98"/>
      <c r="G85" s="52"/>
      <c r="H85" s="194"/>
      <c r="J85" s="1"/>
      <c r="K85" s="1"/>
    </row>
    <row r="86" spans="1:11" ht="12">
      <c r="A86" s="188"/>
      <c r="B86" s="87" t="s">
        <v>27</v>
      </c>
      <c r="C86" s="97">
        <f>C78+(E78/100*E$2)</f>
        <v>428.25</v>
      </c>
      <c r="D86" s="97">
        <f>D78+((E$2*(1-E$3))*F78/100)+(E$2*E$3*G78/100)</f>
        <v>481.55999999999995</v>
      </c>
      <c r="E86" s="98">
        <f>C86/E$2</f>
        <v>0.14275</v>
      </c>
      <c r="F86" s="98">
        <f>D86/E$2</f>
        <v>0.16051999999999997</v>
      </c>
      <c r="G86" s="52"/>
      <c r="H86" s="194"/>
      <c r="J86" s="1"/>
      <c r="K86" s="1"/>
    </row>
    <row r="87" spans="1:11" ht="12">
      <c r="A87" s="188"/>
      <c r="B87" s="87" t="s">
        <v>33</v>
      </c>
      <c r="C87" s="97">
        <f>C79+(E79/100*E$2)</f>
        <v>448.07</v>
      </c>
      <c r="D87" s="97">
        <f>D79+((E$2*(1-E$3))*F79/100)+(E$2*E$3*G79/100)</f>
        <v>500.28999999999996</v>
      </c>
      <c r="E87" s="98">
        <f>C87/E$2</f>
        <v>0.14935666666666667</v>
      </c>
      <c r="F87" s="98">
        <f>D87/E$2</f>
        <v>0.16676333333333332</v>
      </c>
      <c r="G87" s="52"/>
      <c r="H87" s="194"/>
      <c r="J87" s="1"/>
      <c r="K87" s="1"/>
    </row>
    <row r="88" spans="1:11" ht="12.75" thickBot="1">
      <c r="A88" s="188"/>
      <c r="B88" s="88" t="s">
        <v>34</v>
      </c>
      <c r="C88" s="101">
        <f>C80+(E80/100*E$2)</f>
        <v>500.79</v>
      </c>
      <c r="D88" s="101">
        <f>D80+((E$2*(1-E$3))*F80/100)+(E$2*E$3*G80/100)</f>
        <v>578.29</v>
      </c>
      <c r="E88" s="102">
        <f>C88/E$2</f>
        <v>0.16693</v>
      </c>
      <c r="F88" s="102">
        <f>D88/E$2</f>
        <v>0.19276333333333331</v>
      </c>
      <c r="G88" s="53"/>
      <c r="H88" s="194"/>
      <c r="J88" s="1"/>
      <c r="K88" s="1"/>
    </row>
    <row r="89" spans="1:11" ht="12.75" thickBot="1">
      <c r="A89" s="69"/>
      <c r="B89" s="41"/>
      <c r="C89" s="62"/>
      <c r="D89" s="62"/>
      <c r="E89" s="63"/>
      <c r="F89" s="63"/>
      <c r="G89" s="38"/>
      <c r="H89" s="194"/>
      <c r="J89" s="1"/>
      <c r="K89" s="1"/>
    </row>
    <row r="90" spans="1:11" ht="15.75">
      <c r="A90" s="230">
        <v>2012</v>
      </c>
      <c r="B90" s="215" t="s">
        <v>21</v>
      </c>
      <c r="C90" s="216"/>
      <c r="D90" s="71">
        <v>39651</v>
      </c>
      <c r="E90" s="191" t="s">
        <v>105</v>
      </c>
      <c r="F90" s="192"/>
      <c r="G90" s="138">
        <f>$E$2</f>
        <v>3000</v>
      </c>
      <c r="H90" s="194"/>
      <c r="J90" s="1"/>
      <c r="K90" s="1"/>
    </row>
    <row r="91" spans="1:11" s="77" customFormat="1" ht="12">
      <c r="A91" s="230"/>
      <c r="B91" s="74" t="s">
        <v>76</v>
      </c>
      <c r="C91" s="42" t="s">
        <v>77</v>
      </c>
      <c r="D91" s="75" t="s">
        <v>14</v>
      </c>
      <c r="E91" s="115" t="s">
        <v>77</v>
      </c>
      <c r="F91" s="116" t="s">
        <v>13</v>
      </c>
      <c r="G91" s="117" t="s">
        <v>12</v>
      </c>
      <c r="H91" s="194"/>
      <c r="J91" s="78"/>
      <c r="K91" s="78"/>
    </row>
    <row r="92" spans="1:11" ht="12">
      <c r="A92" s="230"/>
      <c r="B92" s="36" t="s">
        <v>26</v>
      </c>
      <c r="C92" s="81">
        <v>66.96</v>
      </c>
      <c r="D92" s="81"/>
      <c r="E92" s="82">
        <v>12.18</v>
      </c>
      <c r="F92" s="82"/>
      <c r="G92" s="83"/>
      <c r="H92" s="194"/>
      <c r="J92" s="1"/>
      <c r="K92" s="1"/>
    </row>
    <row r="93" spans="1:11" ht="12">
      <c r="A93" s="230"/>
      <c r="B93" s="36" t="s">
        <v>27</v>
      </c>
      <c r="C93" s="81">
        <v>79.91</v>
      </c>
      <c r="D93" s="81">
        <v>95.97</v>
      </c>
      <c r="E93" s="82">
        <v>12.25</v>
      </c>
      <c r="F93" s="82">
        <v>13.53</v>
      </c>
      <c r="G93" s="83">
        <v>9.26</v>
      </c>
      <c r="H93" s="194"/>
      <c r="J93" s="1"/>
      <c r="K93" s="1"/>
    </row>
    <row r="94" spans="1:11" ht="12">
      <c r="A94" s="230"/>
      <c r="B94" s="36" t="s">
        <v>97</v>
      </c>
      <c r="C94" s="81">
        <v>93.24</v>
      </c>
      <c r="D94" s="81">
        <v>115.24</v>
      </c>
      <c r="E94" s="82">
        <v>12.49</v>
      </c>
      <c r="F94" s="82">
        <v>13.53</v>
      </c>
      <c r="G94" s="83">
        <v>9.26</v>
      </c>
      <c r="H94" s="194"/>
      <c r="J94" s="1"/>
      <c r="K94" s="1"/>
    </row>
    <row r="95" spans="1:11" ht="12">
      <c r="A95" s="230"/>
      <c r="B95" s="36" t="s">
        <v>28</v>
      </c>
      <c r="C95" s="81">
        <v>147.2</v>
      </c>
      <c r="D95" s="81">
        <v>195.3</v>
      </c>
      <c r="E95" s="82">
        <v>12.49</v>
      </c>
      <c r="F95" s="82">
        <v>13.53</v>
      </c>
      <c r="G95" s="83">
        <v>9.26</v>
      </c>
      <c r="H95" s="194"/>
      <c r="J95" s="1"/>
      <c r="K95" s="1"/>
    </row>
    <row r="96" spans="1:11" ht="12">
      <c r="A96" s="230"/>
      <c r="B96" s="64"/>
      <c r="C96" s="65"/>
      <c r="D96" s="65"/>
      <c r="E96" s="66"/>
      <c r="F96" s="67"/>
      <c r="G96" s="39"/>
      <c r="H96" s="194"/>
      <c r="J96" s="1"/>
      <c r="K96" s="1"/>
    </row>
    <row r="97" spans="1:11" ht="15.75">
      <c r="A97" s="230"/>
      <c r="B97" s="104" t="s">
        <v>57</v>
      </c>
      <c r="C97" s="105"/>
      <c r="D97" s="105"/>
      <c r="E97" s="105"/>
      <c r="F97" s="105"/>
      <c r="G97" s="52"/>
      <c r="H97" s="194"/>
      <c r="J97" s="1"/>
      <c r="K97" s="1"/>
    </row>
    <row r="98" spans="1:11" ht="12">
      <c r="A98" s="230"/>
      <c r="B98" s="84"/>
      <c r="C98" s="186" t="s">
        <v>31</v>
      </c>
      <c r="D98" s="186"/>
      <c r="E98" s="186" t="s">
        <v>32</v>
      </c>
      <c r="F98" s="186"/>
      <c r="G98" s="52"/>
      <c r="H98" s="194"/>
      <c r="J98" s="1"/>
      <c r="K98" s="1"/>
    </row>
    <row r="99" spans="1:11" ht="12">
      <c r="A99" s="230"/>
      <c r="B99" s="84" t="s">
        <v>76</v>
      </c>
      <c r="C99" s="85" t="s">
        <v>77</v>
      </c>
      <c r="D99" s="86" t="s">
        <v>14</v>
      </c>
      <c r="E99" s="95" t="s">
        <v>37</v>
      </c>
      <c r="F99" s="94" t="s">
        <v>14</v>
      </c>
      <c r="G99" s="52"/>
      <c r="H99" s="194"/>
      <c r="J99" s="1"/>
      <c r="K99" s="1"/>
    </row>
    <row r="100" spans="1:11" ht="12">
      <c r="A100" s="230"/>
      <c r="B100" s="87" t="s">
        <v>26</v>
      </c>
      <c r="C100" s="97">
        <f>C92+(E92/100*E$2)</f>
        <v>432.35999999999996</v>
      </c>
      <c r="D100" s="97"/>
      <c r="E100" s="98">
        <f>C100/E$2</f>
        <v>0.14412</v>
      </c>
      <c r="F100" s="98"/>
      <c r="G100" s="52"/>
      <c r="H100" s="194"/>
      <c r="J100" s="1"/>
      <c r="K100" s="1"/>
    </row>
    <row r="101" spans="1:11" ht="12">
      <c r="A101" s="230"/>
      <c r="B101" s="87" t="s">
        <v>27</v>
      </c>
      <c r="C101" s="97">
        <f>C93+(E93/100*E$2)</f>
        <v>447.40999999999997</v>
      </c>
      <c r="D101" s="97">
        <f>D93+((E$2*(1-E$3))*F93/100)+(E$2*E$3*G93/100)</f>
        <v>501.87</v>
      </c>
      <c r="E101" s="98">
        <f>C101/E$2</f>
        <v>0.14913666666666667</v>
      </c>
      <c r="F101" s="98">
        <f>D101/E$2</f>
        <v>0.16729</v>
      </c>
      <c r="G101" s="52"/>
      <c r="H101" s="194"/>
      <c r="J101" s="1"/>
      <c r="K101" s="1"/>
    </row>
    <row r="102" spans="1:11" ht="12">
      <c r="A102" s="230"/>
      <c r="B102" s="87" t="s">
        <v>97</v>
      </c>
      <c r="C102" s="97">
        <f>C94+(E94/100*E$2)</f>
        <v>467.94</v>
      </c>
      <c r="D102" s="97">
        <f>D94+((E$2*(1-E$3))*F94/100)+(E$2*E$3*G94/100)</f>
        <v>521.14</v>
      </c>
      <c r="E102" s="98">
        <f>C102/E$2</f>
        <v>0.15598</v>
      </c>
      <c r="F102" s="98">
        <f>D102/E$2</f>
        <v>0.17371333333333333</v>
      </c>
      <c r="G102" s="52"/>
      <c r="H102" s="194"/>
      <c r="J102" s="1"/>
      <c r="K102" s="1"/>
    </row>
    <row r="103" spans="1:11" ht="12.75" thickBot="1">
      <c r="A103" s="230"/>
      <c r="B103" s="88" t="s">
        <v>28</v>
      </c>
      <c r="C103" s="101">
        <f>C95+(E95/100*E$2)</f>
        <v>521.9</v>
      </c>
      <c r="D103" s="101">
        <f>D95+((E$2*(1-E$3))*F95/100)+(E$2*E$3*G95/100)</f>
        <v>601.2</v>
      </c>
      <c r="E103" s="102">
        <f>C103/E$2</f>
        <v>0.17396666666666666</v>
      </c>
      <c r="F103" s="102">
        <f>D103/E$2</f>
        <v>0.20040000000000002</v>
      </c>
      <c r="G103" s="53"/>
      <c r="H103" s="194"/>
      <c r="J103" s="1"/>
      <c r="K103" s="1"/>
    </row>
    <row r="104" spans="1:11" s="38" customFormat="1" ht="12.75" thickBot="1">
      <c r="A104" s="72"/>
      <c r="B104" s="41"/>
      <c r="C104" s="62"/>
      <c r="D104" s="62"/>
      <c r="E104" s="63"/>
      <c r="F104" s="63"/>
      <c r="H104" s="194"/>
      <c r="J104" s="73"/>
      <c r="K104" s="73"/>
    </row>
    <row r="105" spans="1:11" s="38" customFormat="1" ht="15.75">
      <c r="A105" s="190">
        <v>2013</v>
      </c>
      <c r="B105" s="201" t="s">
        <v>21</v>
      </c>
      <c r="C105" s="202"/>
      <c r="D105" s="31">
        <v>39813</v>
      </c>
      <c r="E105" s="191" t="s">
        <v>105</v>
      </c>
      <c r="F105" s="192"/>
      <c r="G105" s="138">
        <f>$E$2</f>
        <v>3000</v>
      </c>
      <c r="H105" s="194"/>
      <c r="J105" s="73"/>
      <c r="K105" s="73"/>
    </row>
    <row r="106" spans="1:11" s="38" customFormat="1" ht="12">
      <c r="A106" s="190"/>
      <c r="B106" s="34"/>
      <c r="C106" s="170" t="s">
        <v>24</v>
      </c>
      <c r="D106" s="170"/>
      <c r="E106" s="170" t="s">
        <v>25</v>
      </c>
      <c r="F106" s="170"/>
      <c r="G106" s="135"/>
      <c r="H106" s="194"/>
      <c r="J106" s="73"/>
      <c r="K106" s="73"/>
    </row>
    <row r="107" spans="1:11" s="38" customFormat="1" ht="12">
      <c r="A107" s="190"/>
      <c r="B107" s="51" t="s">
        <v>29</v>
      </c>
      <c r="C107" s="42" t="s">
        <v>30</v>
      </c>
      <c r="D107" s="42" t="s">
        <v>78</v>
      </c>
      <c r="E107" s="42" t="s">
        <v>30</v>
      </c>
      <c r="F107" s="42" t="s">
        <v>48</v>
      </c>
      <c r="G107" s="136" t="s">
        <v>49</v>
      </c>
      <c r="H107" s="194"/>
      <c r="J107" s="73"/>
      <c r="K107" s="73"/>
    </row>
    <row r="108" spans="1:11" s="38" customFormat="1" ht="12">
      <c r="A108" s="190"/>
      <c r="B108" s="36" t="s">
        <v>26</v>
      </c>
      <c r="C108" s="44">
        <v>66.96</v>
      </c>
      <c r="D108" s="11"/>
      <c r="E108" s="45">
        <v>12.56</v>
      </c>
      <c r="F108" s="12"/>
      <c r="G108" s="37"/>
      <c r="H108" s="194"/>
      <c r="J108" s="73"/>
      <c r="K108" s="73"/>
    </row>
    <row r="109" spans="1:11" s="38" customFormat="1" ht="12">
      <c r="A109" s="190"/>
      <c r="B109" s="36" t="s">
        <v>27</v>
      </c>
      <c r="C109" s="44">
        <v>79.91</v>
      </c>
      <c r="D109" s="11">
        <v>95.97</v>
      </c>
      <c r="E109" s="45">
        <v>12.63</v>
      </c>
      <c r="F109" s="12">
        <v>13.91</v>
      </c>
      <c r="G109" s="37">
        <v>9.64</v>
      </c>
      <c r="H109" s="194"/>
      <c r="J109" s="73"/>
      <c r="K109" s="73"/>
    </row>
    <row r="110" spans="1:11" s="38" customFormat="1" ht="12">
      <c r="A110" s="190"/>
      <c r="B110" s="36" t="s">
        <v>33</v>
      </c>
      <c r="C110" s="44">
        <v>93.24</v>
      </c>
      <c r="D110" s="11">
        <v>115.24</v>
      </c>
      <c r="E110" s="45">
        <v>12.87</v>
      </c>
      <c r="F110" s="12">
        <v>13.91</v>
      </c>
      <c r="G110" s="37">
        <v>9.64</v>
      </c>
      <c r="H110" s="194"/>
      <c r="J110" s="73"/>
      <c r="K110" s="73"/>
    </row>
    <row r="111" spans="1:11" s="38" customFormat="1" ht="12">
      <c r="A111" s="190"/>
      <c r="B111" s="36" t="s">
        <v>28</v>
      </c>
      <c r="C111" s="44">
        <v>147.2</v>
      </c>
      <c r="D111" s="11">
        <v>195.3</v>
      </c>
      <c r="E111" s="45">
        <v>12.87</v>
      </c>
      <c r="F111" s="12">
        <v>13.91</v>
      </c>
      <c r="G111" s="37">
        <v>9.64</v>
      </c>
      <c r="H111" s="194"/>
      <c r="J111" s="73"/>
      <c r="K111" s="73"/>
    </row>
    <row r="112" spans="1:11" s="38" customFormat="1" ht="12">
      <c r="A112" s="190"/>
      <c r="B112" s="137"/>
      <c r="C112" s="62"/>
      <c r="D112" s="62"/>
      <c r="E112" s="63"/>
      <c r="F112" s="63"/>
      <c r="G112" s="39"/>
      <c r="H112" s="194"/>
      <c r="J112" s="73"/>
      <c r="K112" s="73"/>
    </row>
    <row r="113" spans="1:11" s="38" customFormat="1" ht="15.75">
      <c r="A113" s="190"/>
      <c r="B113" s="104" t="s">
        <v>57</v>
      </c>
      <c r="C113" s="105"/>
      <c r="D113" s="105"/>
      <c r="E113" s="105"/>
      <c r="F113" s="105"/>
      <c r="G113" s="52"/>
      <c r="H113" s="194"/>
      <c r="J113" s="73"/>
      <c r="K113" s="73"/>
    </row>
    <row r="114" spans="1:11" s="38" customFormat="1" ht="12">
      <c r="A114" s="190"/>
      <c r="B114" s="84"/>
      <c r="C114" s="186" t="s">
        <v>31</v>
      </c>
      <c r="D114" s="186"/>
      <c r="E114" s="186" t="s">
        <v>32</v>
      </c>
      <c r="F114" s="186"/>
      <c r="G114" s="52"/>
      <c r="H114" s="194"/>
      <c r="J114" s="73"/>
      <c r="K114" s="73"/>
    </row>
    <row r="115" spans="1:11" s="38" customFormat="1" ht="12">
      <c r="A115" s="190"/>
      <c r="B115" s="84" t="s">
        <v>29</v>
      </c>
      <c r="C115" s="85" t="s">
        <v>30</v>
      </c>
      <c r="D115" s="86" t="s">
        <v>14</v>
      </c>
      <c r="E115" s="95" t="s">
        <v>37</v>
      </c>
      <c r="F115" s="94" t="s">
        <v>14</v>
      </c>
      <c r="G115" s="52"/>
      <c r="H115" s="194"/>
      <c r="J115" s="73"/>
      <c r="K115" s="73"/>
    </row>
    <row r="116" spans="1:11" s="38" customFormat="1" ht="12">
      <c r="A116" s="190"/>
      <c r="B116" s="87" t="s">
        <v>26</v>
      </c>
      <c r="C116" s="97">
        <f>C108+(E108/100*E$2)</f>
        <v>443.76000000000005</v>
      </c>
      <c r="D116" s="97"/>
      <c r="E116" s="98">
        <f>C116/E$2</f>
        <v>0.14792000000000002</v>
      </c>
      <c r="F116" s="98"/>
      <c r="G116" s="52"/>
      <c r="H116" s="194"/>
      <c r="J116" s="73"/>
      <c r="K116" s="73"/>
    </row>
    <row r="117" spans="1:11" s="38" customFormat="1" ht="12">
      <c r="A117" s="190"/>
      <c r="B117" s="87" t="s">
        <v>27</v>
      </c>
      <c r="C117" s="97">
        <f>C109+(E109/100*E$2)</f>
        <v>458.80999999999995</v>
      </c>
      <c r="D117" s="97">
        <f>D109+((E$2*(1-E$3))*F109/100)+(E$2*E$3*G109/100)</f>
        <v>513.27</v>
      </c>
      <c r="E117" s="98">
        <f>C117/E$2</f>
        <v>0.15293666666666664</v>
      </c>
      <c r="F117" s="98">
        <f>D117/E$2</f>
        <v>0.17109</v>
      </c>
      <c r="G117" s="52"/>
      <c r="H117" s="194"/>
      <c r="J117" s="73"/>
      <c r="K117" s="73"/>
    </row>
    <row r="118" spans="1:11" s="38" customFormat="1" ht="12">
      <c r="A118" s="190"/>
      <c r="B118" s="87" t="s">
        <v>33</v>
      </c>
      <c r="C118" s="97">
        <f>C110+(E110/100*E$2)</f>
        <v>479.34</v>
      </c>
      <c r="D118" s="97">
        <f>D110+((E$2*(1-E$3))*F110/100)+(E$2*E$3*G110/100)</f>
        <v>532.54</v>
      </c>
      <c r="E118" s="98">
        <f>C118/E$2</f>
        <v>0.15978</v>
      </c>
      <c r="F118" s="98">
        <f>D118/E$2</f>
        <v>0.17751333333333333</v>
      </c>
      <c r="G118" s="52"/>
      <c r="H118" s="194"/>
      <c r="J118" s="73"/>
      <c r="K118" s="73"/>
    </row>
    <row r="119" spans="1:11" s="38" customFormat="1" ht="12.75" thickBot="1">
      <c r="A119" s="190"/>
      <c r="B119" s="88" t="s">
        <v>28</v>
      </c>
      <c r="C119" s="101">
        <f>C111+(E111/100*E$2)</f>
        <v>533.3</v>
      </c>
      <c r="D119" s="101">
        <f>D111+((E$2*(1-E$3))*F111/100)+(E$2*E$3*G111/100)</f>
        <v>612.6</v>
      </c>
      <c r="E119" s="102">
        <f>C119/E$2</f>
        <v>0.17776666666666666</v>
      </c>
      <c r="F119" s="102">
        <f>D119/E$2</f>
        <v>0.20420000000000002</v>
      </c>
      <c r="G119" s="53"/>
      <c r="H119" s="194"/>
      <c r="J119" s="73"/>
      <c r="K119" s="73"/>
    </row>
    <row r="120" spans="1:11" s="38" customFormat="1" ht="12.75" thickBot="1">
      <c r="A120" s="188"/>
      <c r="B120" s="124"/>
      <c r="C120" s="128"/>
      <c r="D120" s="128"/>
      <c r="E120" s="129"/>
      <c r="F120" s="129"/>
      <c r="G120" s="130"/>
      <c r="H120" s="172"/>
      <c r="J120" s="73"/>
      <c r="K120" s="73"/>
    </row>
    <row r="121" spans="1:11" s="38" customFormat="1" ht="15.75">
      <c r="A121" s="188"/>
      <c r="B121" s="167" t="s">
        <v>21</v>
      </c>
      <c r="C121" s="167"/>
      <c r="D121" s="31">
        <v>40025</v>
      </c>
      <c r="E121" s="7"/>
      <c r="F121" s="7"/>
      <c r="G121" s="7"/>
      <c r="H121" s="172"/>
      <c r="J121" s="73"/>
      <c r="K121" s="73"/>
    </row>
    <row r="122" spans="1:11" s="38" customFormat="1" ht="12">
      <c r="A122" s="188"/>
      <c r="B122"/>
      <c r="C122" s="170" t="s">
        <v>24</v>
      </c>
      <c r="D122" s="170"/>
      <c r="E122" s="170" t="s">
        <v>25</v>
      </c>
      <c r="F122" s="170"/>
      <c r="G122" s="41"/>
      <c r="H122" s="172"/>
      <c r="J122" s="73"/>
      <c r="K122" s="73"/>
    </row>
    <row r="123" spans="1:11" s="38" customFormat="1" ht="12">
      <c r="A123" s="188"/>
      <c r="B123" s="42" t="s">
        <v>29</v>
      </c>
      <c r="C123" s="42" t="s">
        <v>30</v>
      </c>
      <c r="D123" s="42" t="s">
        <v>78</v>
      </c>
      <c r="E123" s="42" t="s">
        <v>30</v>
      </c>
      <c r="F123" s="42" t="s">
        <v>48</v>
      </c>
      <c r="G123" s="42" t="s">
        <v>49</v>
      </c>
      <c r="H123" s="172"/>
      <c r="J123" s="73"/>
      <c r="K123" s="73"/>
    </row>
    <row r="124" spans="1:11" s="38" customFormat="1" ht="12">
      <c r="A124" s="188"/>
      <c r="B124" s="10" t="s">
        <v>26</v>
      </c>
      <c r="C124" s="44">
        <v>51.7</v>
      </c>
      <c r="D124" s="11"/>
      <c r="E124" s="45">
        <v>13.29</v>
      </c>
      <c r="F124" s="12"/>
      <c r="G124" s="37"/>
      <c r="H124" s="172"/>
      <c r="J124" s="73"/>
      <c r="K124" s="73"/>
    </row>
    <row r="125" spans="1:11" s="38" customFormat="1" ht="12">
      <c r="A125" s="188"/>
      <c r="B125" s="10" t="s">
        <v>27</v>
      </c>
      <c r="C125" s="44">
        <v>84.05</v>
      </c>
      <c r="D125" s="11">
        <v>91.5</v>
      </c>
      <c r="E125" s="45">
        <v>13.29</v>
      </c>
      <c r="F125" s="12">
        <v>14.67</v>
      </c>
      <c r="G125" s="37">
        <v>10.02</v>
      </c>
      <c r="H125" s="172"/>
      <c r="J125" s="73"/>
      <c r="K125" s="73"/>
    </row>
    <row r="126" spans="1:11" s="38" customFormat="1" ht="12">
      <c r="A126" s="188"/>
      <c r="B126" s="10" t="s">
        <v>33</v>
      </c>
      <c r="C126" s="44">
        <v>111.33</v>
      </c>
      <c r="D126" s="11">
        <v>122.83</v>
      </c>
      <c r="E126" s="45">
        <v>13.29</v>
      </c>
      <c r="F126" s="12">
        <v>14.67</v>
      </c>
      <c r="G126" s="37">
        <v>10.02</v>
      </c>
      <c r="H126" s="172"/>
      <c r="J126" s="73"/>
      <c r="K126" s="73"/>
    </row>
    <row r="127" spans="1:11" s="38" customFormat="1" ht="12">
      <c r="A127" s="188"/>
      <c r="B127" s="10" t="s">
        <v>28</v>
      </c>
      <c r="C127" s="44">
        <v>171.49</v>
      </c>
      <c r="D127" s="11">
        <v>203.22</v>
      </c>
      <c r="E127" s="45">
        <v>13.29</v>
      </c>
      <c r="F127" s="12">
        <v>14.67</v>
      </c>
      <c r="G127" s="37">
        <v>10.02</v>
      </c>
      <c r="H127" s="172"/>
      <c r="J127" s="73"/>
      <c r="K127" s="73"/>
    </row>
    <row r="128" spans="1:11" s="38" customFormat="1" ht="12">
      <c r="A128" s="188"/>
      <c r="B128" s="124"/>
      <c r="C128" s="128"/>
      <c r="D128" s="128"/>
      <c r="E128" s="129"/>
      <c r="F128" s="129"/>
      <c r="G128" s="130"/>
      <c r="H128" s="172"/>
      <c r="J128" s="73"/>
      <c r="K128" s="73"/>
    </row>
    <row r="129" spans="1:11" s="38" customFormat="1" ht="15.75">
      <c r="A129" s="188"/>
      <c r="B129" s="104" t="s">
        <v>57</v>
      </c>
      <c r="C129" s="105"/>
      <c r="D129" s="105"/>
      <c r="E129" s="105"/>
      <c r="F129" s="105"/>
      <c r="G129" s="52"/>
      <c r="H129" s="172"/>
      <c r="J129" s="73"/>
      <c r="K129" s="73"/>
    </row>
    <row r="130" spans="1:11" s="38" customFormat="1" ht="12">
      <c r="A130" s="188"/>
      <c r="B130" s="84"/>
      <c r="C130" s="186" t="s">
        <v>31</v>
      </c>
      <c r="D130" s="186"/>
      <c r="E130" s="186" t="s">
        <v>32</v>
      </c>
      <c r="F130" s="186"/>
      <c r="G130" s="52"/>
      <c r="H130" s="172"/>
      <c r="J130" s="73"/>
      <c r="K130" s="73"/>
    </row>
    <row r="131" spans="1:11" s="38" customFormat="1" ht="12">
      <c r="A131" s="188"/>
      <c r="B131" s="84" t="s">
        <v>29</v>
      </c>
      <c r="C131" s="85" t="s">
        <v>30</v>
      </c>
      <c r="D131" s="86" t="s">
        <v>14</v>
      </c>
      <c r="E131" s="95" t="s">
        <v>37</v>
      </c>
      <c r="F131" s="94" t="s">
        <v>14</v>
      </c>
      <c r="G131" s="52"/>
      <c r="H131" s="172"/>
      <c r="J131" s="73"/>
      <c r="K131" s="73"/>
    </row>
    <row r="132" spans="1:11" s="38" customFormat="1" ht="12">
      <c r="A132" s="188"/>
      <c r="B132" s="87" t="s">
        <v>26</v>
      </c>
      <c r="C132" s="97">
        <f>C124+(E124/100*E$2)</f>
        <v>450.4</v>
      </c>
      <c r="D132" s="97"/>
      <c r="E132" s="98">
        <f>C132/E$2</f>
        <v>0.1501333333333333</v>
      </c>
      <c r="F132" s="98"/>
      <c r="G132" s="52"/>
      <c r="H132" s="172"/>
      <c r="J132" s="73"/>
      <c r="K132" s="73"/>
    </row>
    <row r="133" spans="1:11" s="38" customFormat="1" ht="12">
      <c r="A133" s="188"/>
      <c r="B133" s="87" t="s">
        <v>27</v>
      </c>
      <c r="C133" s="97">
        <f>C125+(E125/100*E$2)</f>
        <v>482.75</v>
      </c>
      <c r="D133" s="97">
        <f>D125+((E$2*(1-E$3))*F125/100)+(E$2*E$3*G125/100)</f>
        <v>531.6</v>
      </c>
      <c r="E133" s="98">
        <f>C133/E$2</f>
        <v>0.16091666666666668</v>
      </c>
      <c r="F133" s="98">
        <f>D133/E$2</f>
        <v>0.1772</v>
      </c>
      <c r="G133" s="52"/>
      <c r="H133" s="172"/>
      <c r="J133" s="73"/>
      <c r="K133" s="73"/>
    </row>
    <row r="134" spans="1:11" s="38" customFormat="1" ht="12">
      <c r="A134" s="188"/>
      <c r="B134" s="87" t="s">
        <v>33</v>
      </c>
      <c r="C134" s="97">
        <f>C126+(E126/100*E$2)</f>
        <v>510.03</v>
      </c>
      <c r="D134" s="97">
        <f>D126+((E$2*(1-E$3))*F126/100)+(E$2*E$3*G126/100)</f>
        <v>562.9300000000001</v>
      </c>
      <c r="E134" s="98">
        <f>C134/E$2</f>
        <v>0.17001</v>
      </c>
      <c r="F134" s="98">
        <f>D134/E$2</f>
        <v>0.18764333333333336</v>
      </c>
      <c r="G134" s="52"/>
      <c r="H134" s="172"/>
      <c r="J134" s="73"/>
      <c r="K134" s="73"/>
    </row>
    <row r="135" spans="1:11" s="38" customFormat="1" ht="12.75" thickBot="1">
      <c r="A135" s="188"/>
      <c r="B135" s="88" t="s">
        <v>28</v>
      </c>
      <c r="C135" s="101">
        <f>C127+(E127/100*E$2)</f>
        <v>570.19</v>
      </c>
      <c r="D135" s="101">
        <f>D127+((E$2*(1-E$3))*F127/100)+(E$2*E$3*G127/100)</f>
        <v>643.32</v>
      </c>
      <c r="E135" s="102">
        <f>C135/E$2</f>
        <v>0.19006333333333336</v>
      </c>
      <c r="F135" s="102">
        <f>D135/E$2</f>
        <v>0.21444000000000002</v>
      </c>
      <c r="G135" s="53"/>
      <c r="H135" s="172"/>
      <c r="J135" s="73"/>
      <c r="K135" s="73"/>
    </row>
    <row r="136" spans="1:11" s="38" customFormat="1" ht="12.75" thickBot="1">
      <c r="A136" s="127"/>
      <c r="B136" s="124"/>
      <c r="C136" s="128"/>
      <c r="D136" s="128"/>
      <c r="E136" s="129"/>
      <c r="F136" s="129"/>
      <c r="G136" s="130"/>
      <c r="J136" s="73"/>
      <c r="K136" s="73"/>
    </row>
    <row r="137" spans="1:11" s="38" customFormat="1" ht="15.75">
      <c r="A137" s="187">
        <v>2014</v>
      </c>
      <c r="B137" s="167" t="s">
        <v>21</v>
      </c>
      <c r="C137" s="167"/>
      <c r="D137" s="31">
        <v>40178</v>
      </c>
      <c r="E137" s="7"/>
      <c r="F137" s="7"/>
      <c r="G137" s="7"/>
      <c r="J137" s="73"/>
      <c r="K137" s="73"/>
    </row>
    <row r="138" spans="1:11" s="38" customFormat="1" ht="12">
      <c r="A138" s="188"/>
      <c r="B138"/>
      <c r="C138" s="170" t="s">
        <v>24</v>
      </c>
      <c r="D138" s="170"/>
      <c r="E138" s="170" t="s">
        <v>25</v>
      </c>
      <c r="F138" s="170"/>
      <c r="G138" s="41"/>
      <c r="J138" s="73"/>
      <c r="K138" s="73"/>
    </row>
    <row r="139" spans="1:11" s="38" customFormat="1" ht="12">
      <c r="A139" s="188"/>
      <c r="B139" s="42" t="s">
        <v>76</v>
      </c>
      <c r="C139" s="42" t="s">
        <v>77</v>
      </c>
      <c r="D139" s="42" t="s">
        <v>78</v>
      </c>
      <c r="E139" s="42" t="s">
        <v>77</v>
      </c>
      <c r="F139" s="42" t="s">
        <v>99</v>
      </c>
      <c r="G139" s="42" t="s">
        <v>100</v>
      </c>
      <c r="J139" s="73"/>
      <c r="K139" s="73"/>
    </row>
    <row r="140" spans="1:11" s="38" customFormat="1" ht="12">
      <c r="A140" s="188"/>
      <c r="B140" s="10" t="s">
        <v>26</v>
      </c>
      <c r="C140" s="44">
        <v>52.11</v>
      </c>
      <c r="D140" s="11"/>
      <c r="E140" s="45">
        <v>13.72</v>
      </c>
      <c r="F140" s="12"/>
      <c r="G140" s="37"/>
      <c r="J140" s="73"/>
      <c r="K140" s="73"/>
    </row>
    <row r="141" spans="1:11" s="38" customFormat="1" ht="12">
      <c r="A141" s="188"/>
      <c r="B141" s="10" t="s">
        <v>27</v>
      </c>
      <c r="C141" s="44">
        <v>84.56</v>
      </c>
      <c r="D141" s="11">
        <v>90.98</v>
      </c>
      <c r="E141" s="45">
        <v>13.72</v>
      </c>
      <c r="F141" s="12">
        <v>15.1</v>
      </c>
      <c r="G141" s="37">
        <v>10.44</v>
      </c>
      <c r="J141" s="73"/>
      <c r="K141" s="73"/>
    </row>
    <row r="142" spans="1:11" s="38" customFormat="1" ht="12">
      <c r="A142" s="188"/>
      <c r="B142" s="10" t="s">
        <v>97</v>
      </c>
      <c r="C142" s="44">
        <v>111.95</v>
      </c>
      <c r="D142" s="11">
        <v>121.9</v>
      </c>
      <c r="E142" s="45">
        <v>13.72</v>
      </c>
      <c r="F142" s="12">
        <v>15.1</v>
      </c>
      <c r="G142" s="37">
        <v>10.44</v>
      </c>
      <c r="J142" s="73"/>
      <c r="K142" s="73"/>
    </row>
    <row r="143" spans="1:11" s="38" customFormat="1" ht="12">
      <c r="A143" s="188"/>
      <c r="B143" s="10" t="s">
        <v>28</v>
      </c>
      <c r="C143" s="44">
        <v>172.62</v>
      </c>
      <c r="D143" s="11">
        <v>197.78</v>
      </c>
      <c r="E143" s="45">
        <v>13.72</v>
      </c>
      <c r="F143" s="12">
        <v>15.1</v>
      </c>
      <c r="G143" s="37">
        <v>10.44</v>
      </c>
      <c r="J143" s="73"/>
      <c r="K143" s="73"/>
    </row>
    <row r="144" spans="1:11" s="38" customFormat="1" ht="12">
      <c r="A144" s="188"/>
      <c r="B144" s="124"/>
      <c r="C144" s="128"/>
      <c r="D144" s="128"/>
      <c r="E144" s="129"/>
      <c r="F144" s="129"/>
      <c r="G144" s="130"/>
      <c r="J144" s="73"/>
      <c r="K144" s="73"/>
    </row>
    <row r="145" spans="1:11" s="38" customFormat="1" ht="15.75">
      <c r="A145" s="188"/>
      <c r="B145" s="104" t="s">
        <v>57</v>
      </c>
      <c r="C145" s="105"/>
      <c r="D145" s="105"/>
      <c r="E145" s="105"/>
      <c r="F145" s="105"/>
      <c r="G145" s="52"/>
      <c r="J145" s="73"/>
      <c r="K145" s="73"/>
    </row>
    <row r="146" spans="1:11" s="38" customFormat="1" ht="12">
      <c r="A146" s="188"/>
      <c r="B146" s="84"/>
      <c r="C146" s="186" t="s">
        <v>31</v>
      </c>
      <c r="D146" s="186"/>
      <c r="E146" s="186" t="s">
        <v>32</v>
      </c>
      <c r="F146" s="186"/>
      <c r="G146" s="52"/>
      <c r="J146" s="73"/>
      <c r="K146" s="73"/>
    </row>
    <row r="147" spans="1:11" s="38" customFormat="1" ht="12">
      <c r="A147" s="188"/>
      <c r="B147" s="84" t="s">
        <v>76</v>
      </c>
      <c r="C147" s="85" t="s">
        <v>77</v>
      </c>
      <c r="D147" s="86" t="s">
        <v>14</v>
      </c>
      <c r="E147" s="95" t="s">
        <v>37</v>
      </c>
      <c r="F147" s="94" t="s">
        <v>14</v>
      </c>
      <c r="G147" s="52"/>
      <c r="J147" s="73"/>
      <c r="K147" s="73"/>
    </row>
    <row r="148" spans="1:11" s="38" customFormat="1" ht="12">
      <c r="A148" s="188"/>
      <c r="B148" s="87" t="s">
        <v>26</v>
      </c>
      <c r="C148" s="97">
        <f>C140+(E140/100*E$2)</f>
        <v>463.71000000000004</v>
      </c>
      <c r="D148" s="97"/>
      <c r="E148" s="98">
        <f>C148/E$2</f>
        <v>0.15457</v>
      </c>
      <c r="F148" s="98"/>
      <c r="G148" s="52"/>
      <c r="J148" s="73"/>
      <c r="K148" s="73"/>
    </row>
    <row r="149" spans="1:11" s="38" customFormat="1" ht="12">
      <c r="A149" s="188"/>
      <c r="B149" s="87" t="s">
        <v>27</v>
      </c>
      <c r="C149" s="97">
        <f>C141+(E141/100*E$2)</f>
        <v>496.16</v>
      </c>
      <c r="D149" s="97">
        <f>D141+((E$2*(1-E$3))*F141/100)+(E$2*E$3*G141/100)</f>
        <v>543.98</v>
      </c>
      <c r="E149" s="98">
        <f>C149/E$2</f>
        <v>0.16538666666666668</v>
      </c>
      <c r="F149" s="98">
        <f>D149/E$2</f>
        <v>0.18132666666666666</v>
      </c>
      <c r="G149" s="52"/>
      <c r="J149" s="73"/>
      <c r="K149" s="73"/>
    </row>
    <row r="150" spans="1:11" s="38" customFormat="1" ht="12">
      <c r="A150" s="188"/>
      <c r="B150" s="87" t="s">
        <v>97</v>
      </c>
      <c r="C150" s="97">
        <f>C142+(E142/100*E$2)</f>
        <v>523.5500000000001</v>
      </c>
      <c r="D150" s="97">
        <f>D142+((E$2*(1-E$3))*F142/100)+(E$2*E$3*G142/100)</f>
        <v>574.9</v>
      </c>
      <c r="E150" s="98">
        <f>C150/E$2</f>
        <v>0.17451666666666668</v>
      </c>
      <c r="F150" s="98">
        <f>D150/E$2</f>
        <v>0.19163333333333332</v>
      </c>
      <c r="G150" s="52"/>
      <c r="J150" s="73"/>
      <c r="K150" s="73"/>
    </row>
    <row r="151" spans="1:11" s="38" customFormat="1" ht="12.75" thickBot="1">
      <c r="A151" s="188"/>
      <c r="B151" s="88" t="s">
        <v>28</v>
      </c>
      <c r="C151" s="101">
        <f>C143+(E143/100*E$2)</f>
        <v>584.22</v>
      </c>
      <c r="D151" s="101">
        <f>D143+((E$2*(1-E$3))*F143/100)+(E$2*E$3*G143/100)</f>
        <v>650.78</v>
      </c>
      <c r="E151" s="102">
        <f>C151/E$2</f>
        <v>0.19474</v>
      </c>
      <c r="F151" s="102">
        <f>D151/E$2</f>
        <v>0.21692666666666666</v>
      </c>
      <c r="G151" s="53"/>
      <c r="J151" s="73"/>
      <c r="K151" s="73"/>
    </row>
    <row r="152" spans="1:11" s="38" customFormat="1" ht="12.75" thickBot="1">
      <c r="A152" s="188"/>
      <c r="B152" s="124"/>
      <c r="C152" s="128"/>
      <c r="D152" s="128"/>
      <c r="E152" s="129"/>
      <c r="F152" s="129"/>
      <c r="G152" s="130"/>
      <c r="J152" s="73"/>
      <c r="K152" s="73"/>
    </row>
    <row r="153" spans="1:11" s="38" customFormat="1" ht="15.75">
      <c r="A153" s="188"/>
      <c r="B153" s="167" t="s">
        <v>21</v>
      </c>
      <c r="C153" s="167"/>
      <c r="D153" s="31">
        <v>40482</v>
      </c>
      <c r="E153" s="7"/>
      <c r="F153" s="7"/>
      <c r="G153" s="7"/>
      <c r="J153" s="73"/>
      <c r="K153" s="73"/>
    </row>
    <row r="154" spans="1:11" s="38" customFormat="1" ht="12">
      <c r="A154" s="188"/>
      <c r="B154"/>
      <c r="C154" s="170" t="s">
        <v>24</v>
      </c>
      <c r="D154" s="170"/>
      <c r="E154" s="170" t="s">
        <v>25</v>
      </c>
      <c r="F154" s="170"/>
      <c r="G154" s="41"/>
      <c r="J154" s="73"/>
      <c r="K154" s="73"/>
    </row>
    <row r="155" spans="1:11" s="38" customFormat="1" ht="12">
      <c r="A155" s="188"/>
      <c r="B155" s="42" t="s">
        <v>29</v>
      </c>
      <c r="C155" s="42" t="s">
        <v>30</v>
      </c>
      <c r="D155" s="42" t="s">
        <v>78</v>
      </c>
      <c r="E155" s="42" t="s">
        <v>30</v>
      </c>
      <c r="F155" s="42" t="s">
        <v>48</v>
      </c>
      <c r="G155" s="42" t="s">
        <v>49</v>
      </c>
      <c r="J155" s="73"/>
      <c r="K155" s="73"/>
    </row>
    <row r="156" spans="1:11" s="38" customFormat="1" ht="12">
      <c r="A156" s="188"/>
      <c r="B156" s="10" t="s">
        <v>26</v>
      </c>
      <c r="C156" s="44">
        <v>53.27</v>
      </c>
      <c r="D156" s="11"/>
      <c r="E156" s="45">
        <v>14.03</v>
      </c>
      <c r="F156" s="12"/>
      <c r="G156" s="37"/>
      <c r="J156" s="73"/>
      <c r="K156" s="73"/>
    </row>
    <row r="157" spans="1:11" s="38" customFormat="1" ht="12">
      <c r="A157" s="188"/>
      <c r="B157" s="10" t="s">
        <v>27</v>
      </c>
      <c r="C157" s="44">
        <v>86.48</v>
      </c>
      <c r="D157" s="11">
        <v>92.53</v>
      </c>
      <c r="E157" s="45">
        <v>14.03</v>
      </c>
      <c r="F157" s="12">
        <v>15.35</v>
      </c>
      <c r="G157" s="37">
        <v>10.6</v>
      </c>
      <c r="J157" s="73"/>
      <c r="K157" s="73"/>
    </row>
    <row r="158" spans="1:11" s="38" customFormat="1" ht="12">
      <c r="A158" s="188"/>
      <c r="B158" s="10" t="s">
        <v>33</v>
      </c>
      <c r="C158" s="44">
        <v>114.63</v>
      </c>
      <c r="D158" s="11">
        <v>123.95</v>
      </c>
      <c r="E158" s="45">
        <v>14.03</v>
      </c>
      <c r="F158" s="12">
        <v>15.35</v>
      </c>
      <c r="G158" s="37">
        <v>10.6</v>
      </c>
      <c r="J158" s="73"/>
      <c r="K158" s="73"/>
    </row>
    <row r="159" spans="1:11" s="38" customFormat="1" ht="12">
      <c r="A159" s="188"/>
      <c r="B159" s="10" t="s">
        <v>28</v>
      </c>
      <c r="C159" s="44">
        <v>176.28</v>
      </c>
      <c r="D159" s="11">
        <v>200.68</v>
      </c>
      <c r="E159" s="45">
        <v>14.03</v>
      </c>
      <c r="F159" s="12">
        <v>15.35</v>
      </c>
      <c r="G159" s="37">
        <v>10.6</v>
      </c>
      <c r="J159" s="73"/>
      <c r="K159" s="73"/>
    </row>
    <row r="160" spans="1:11" s="38" customFormat="1" ht="12">
      <c r="A160" s="188"/>
      <c r="B160" s="124"/>
      <c r="C160" s="128"/>
      <c r="D160" s="128"/>
      <c r="E160" s="129"/>
      <c r="F160" s="129"/>
      <c r="G160" s="130"/>
      <c r="J160" s="73"/>
      <c r="K160" s="73"/>
    </row>
    <row r="161" spans="1:11" s="38" customFormat="1" ht="15.75">
      <c r="A161" s="188"/>
      <c r="B161" s="104" t="s">
        <v>57</v>
      </c>
      <c r="C161" s="105"/>
      <c r="D161" s="105"/>
      <c r="E161" s="105"/>
      <c r="F161" s="105"/>
      <c r="G161" s="52"/>
      <c r="J161" s="73"/>
      <c r="K161" s="73"/>
    </row>
    <row r="162" spans="1:11" s="38" customFormat="1" ht="12">
      <c r="A162" s="188"/>
      <c r="B162" s="84"/>
      <c r="C162" s="186" t="s">
        <v>31</v>
      </c>
      <c r="D162" s="186"/>
      <c r="E162" s="186" t="s">
        <v>32</v>
      </c>
      <c r="F162" s="186"/>
      <c r="G162" s="52"/>
      <c r="J162" s="73"/>
      <c r="K162" s="73"/>
    </row>
    <row r="163" spans="1:11" s="38" customFormat="1" ht="12">
      <c r="A163" s="188"/>
      <c r="B163" s="84" t="s">
        <v>29</v>
      </c>
      <c r="C163" s="85" t="s">
        <v>30</v>
      </c>
      <c r="D163" s="86" t="s">
        <v>14</v>
      </c>
      <c r="E163" s="95" t="s">
        <v>37</v>
      </c>
      <c r="F163" s="94" t="s">
        <v>14</v>
      </c>
      <c r="G163" s="52"/>
      <c r="J163" s="73"/>
      <c r="K163" s="73"/>
    </row>
    <row r="164" spans="1:11" s="38" customFormat="1" ht="12">
      <c r="A164" s="188"/>
      <c r="B164" s="87" t="s">
        <v>26</v>
      </c>
      <c r="C164" s="97">
        <f>C156+(E156/100*E$2)</f>
        <v>474.1699999999999</v>
      </c>
      <c r="D164" s="97"/>
      <c r="E164" s="98">
        <f>C164/E$2</f>
        <v>0.15805666666666662</v>
      </c>
      <c r="F164" s="98"/>
      <c r="G164" s="52"/>
      <c r="J164" s="73"/>
      <c r="K164" s="73"/>
    </row>
    <row r="165" spans="1:11" s="38" customFormat="1" ht="12">
      <c r="A165" s="188"/>
      <c r="B165" s="87" t="s">
        <v>27</v>
      </c>
      <c r="C165" s="97">
        <f>C157+(E157/100*E$2)</f>
        <v>507.37999999999994</v>
      </c>
      <c r="D165" s="97">
        <f>D157+((E$2*(1-E$3))*F157/100)+(E$2*E$3*G157/100)</f>
        <v>553.03</v>
      </c>
      <c r="E165" s="98">
        <f>C165/E$2</f>
        <v>0.16912666666666665</v>
      </c>
      <c r="F165" s="98">
        <f>D165/E$2</f>
        <v>0.18434333333333333</v>
      </c>
      <c r="G165" s="52"/>
      <c r="J165" s="73"/>
      <c r="K165" s="73"/>
    </row>
    <row r="166" spans="1:11" s="38" customFormat="1" ht="12">
      <c r="A166" s="188"/>
      <c r="B166" s="87" t="s">
        <v>33</v>
      </c>
      <c r="C166" s="97">
        <f>C158+(E158/100*E$2)</f>
        <v>535.53</v>
      </c>
      <c r="D166" s="97">
        <f>D158+((E$2*(1-E$3))*F158/100)+(E$2*E$3*G158/100)</f>
        <v>584.45</v>
      </c>
      <c r="E166" s="98">
        <f>C166/E$2</f>
        <v>0.17851</v>
      </c>
      <c r="F166" s="98">
        <f>D166/E$2</f>
        <v>0.1948166666666667</v>
      </c>
      <c r="G166" s="52"/>
      <c r="J166" s="73"/>
      <c r="K166" s="73"/>
    </row>
    <row r="167" spans="1:11" s="38" customFormat="1" ht="12.75" thickBot="1">
      <c r="A167" s="188"/>
      <c r="B167" s="88" t="s">
        <v>28</v>
      </c>
      <c r="C167" s="101">
        <f>C159+(E159/100*E$2)</f>
        <v>597.18</v>
      </c>
      <c r="D167" s="101">
        <f>D159+((E$2*(1-E$3))*F159/100)+(E$2*E$3*G159/100)</f>
        <v>661.1800000000001</v>
      </c>
      <c r="E167" s="102">
        <f>C167/E$2</f>
        <v>0.19906</v>
      </c>
      <c r="F167" s="102">
        <f>D167/E$2</f>
        <v>0.22039333333333336</v>
      </c>
      <c r="G167" s="53"/>
      <c r="J167" s="73"/>
      <c r="K167" s="73"/>
    </row>
    <row r="168" spans="1:11" s="122" customFormat="1" ht="12.75" thickBot="1">
      <c r="A168" s="127"/>
      <c r="G168" s="131"/>
      <c r="J168" s="73"/>
      <c r="K168" s="73"/>
    </row>
    <row r="169" spans="1:11" s="122" customFormat="1" ht="15.75">
      <c r="A169" s="187">
        <v>2015</v>
      </c>
      <c r="B169" s="167" t="s">
        <v>21</v>
      </c>
      <c r="C169" s="167"/>
      <c r="D169" s="31">
        <v>40543</v>
      </c>
      <c r="E169" s="7"/>
      <c r="F169" s="7"/>
      <c r="G169" s="7"/>
      <c r="J169" s="73"/>
      <c r="K169" s="73"/>
    </row>
    <row r="170" spans="1:11" s="122" customFormat="1" ht="12">
      <c r="A170" s="187"/>
      <c r="B170"/>
      <c r="C170" s="170" t="s">
        <v>24</v>
      </c>
      <c r="D170" s="170"/>
      <c r="E170" s="170" t="s">
        <v>25</v>
      </c>
      <c r="F170" s="170"/>
      <c r="G170" s="41"/>
      <c r="J170" s="73"/>
      <c r="K170" s="73"/>
    </row>
    <row r="171" spans="1:11" s="122" customFormat="1" ht="12">
      <c r="A171" s="187"/>
      <c r="B171" s="42" t="s">
        <v>76</v>
      </c>
      <c r="C171" s="42" t="s">
        <v>77</v>
      </c>
      <c r="D171" s="42" t="s">
        <v>78</v>
      </c>
      <c r="E171" s="42" t="s">
        <v>77</v>
      </c>
      <c r="F171" s="42" t="s">
        <v>99</v>
      </c>
      <c r="G171" s="42" t="s">
        <v>100</v>
      </c>
      <c r="J171" s="73"/>
      <c r="K171" s="73"/>
    </row>
    <row r="172" spans="1:11" s="122" customFormat="1" ht="12">
      <c r="A172" s="187"/>
      <c r="B172" s="10" t="s">
        <v>26</v>
      </c>
      <c r="C172" s="44">
        <v>53.27</v>
      </c>
      <c r="D172" s="11"/>
      <c r="E172" s="45">
        <v>14.4</v>
      </c>
      <c r="F172" s="12"/>
      <c r="G172" s="37"/>
      <c r="J172" s="73"/>
      <c r="K172" s="73"/>
    </row>
    <row r="173" spans="1:11" s="122" customFormat="1" ht="12">
      <c r="A173" s="187"/>
      <c r="B173" s="10" t="s">
        <v>27</v>
      </c>
      <c r="C173" s="44">
        <v>86.48</v>
      </c>
      <c r="D173" s="11">
        <v>92.53</v>
      </c>
      <c r="E173" s="45">
        <v>14.4</v>
      </c>
      <c r="F173" s="12">
        <v>15.72</v>
      </c>
      <c r="G173" s="37">
        <v>10.96</v>
      </c>
      <c r="J173" s="73"/>
      <c r="K173" s="73"/>
    </row>
    <row r="174" spans="1:11" s="122" customFormat="1" ht="12">
      <c r="A174" s="187"/>
      <c r="B174" s="10" t="s">
        <v>97</v>
      </c>
      <c r="C174" s="44">
        <v>114.63</v>
      </c>
      <c r="D174" s="11">
        <v>123.95</v>
      </c>
      <c r="E174" s="45">
        <v>14.4</v>
      </c>
      <c r="F174" s="12">
        <v>15.72</v>
      </c>
      <c r="G174" s="37">
        <v>10.96</v>
      </c>
      <c r="J174" s="73"/>
      <c r="K174" s="73"/>
    </row>
    <row r="175" spans="1:11" s="122" customFormat="1" ht="12">
      <c r="A175" s="187"/>
      <c r="B175" s="10" t="s">
        <v>28</v>
      </c>
      <c r="C175" s="44">
        <v>176.28</v>
      </c>
      <c r="D175" s="11">
        <v>200.68</v>
      </c>
      <c r="E175" s="45">
        <v>14.4</v>
      </c>
      <c r="F175" s="12">
        <v>15.72</v>
      </c>
      <c r="G175" s="37">
        <v>10.96</v>
      </c>
      <c r="J175" s="73"/>
      <c r="K175" s="73"/>
    </row>
    <row r="176" spans="1:11" s="122" customFormat="1" ht="12">
      <c r="A176" s="187"/>
      <c r="G176" s="131"/>
      <c r="J176" s="73"/>
      <c r="K176" s="73"/>
    </row>
    <row r="177" spans="1:11" s="122" customFormat="1" ht="15.75">
      <c r="A177" s="187"/>
      <c r="B177" s="104" t="s">
        <v>57</v>
      </c>
      <c r="C177" s="105"/>
      <c r="D177" s="105"/>
      <c r="E177" s="105"/>
      <c r="F177" s="105"/>
      <c r="G177" s="52"/>
      <c r="J177" s="73"/>
      <c r="K177" s="73"/>
    </row>
    <row r="178" spans="1:11" s="122" customFormat="1" ht="12">
      <c r="A178" s="187"/>
      <c r="B178" s="84"/>
      <c r="C178" s="186" t="s">
        <v>31</v>
      </c>
      <c r="D178" s="186"/>
      <c r="E178" s="186" t="s">
        <v>32</v>
      </c>
      <c r="F178" s="186"/>
      <c r="G178" s="52"/>
      <c r="J178" s="73"/>
      <c r="K178" s="73"/>
    </row>
    <row r="179" spans="1:11" s="122" customFormat="1" ht="12">
      <c r="A179" s="187"/>
      <c r="B179" s="84" t="s">
        <v>76</v>
      </c>
      <c r="C179" s="85" t="s">
        <v>77</v>
      </c>
      <c r="D179" s="86" t="s">
        <v>14</v>
      </c>
      <c r="E179" s="95" t="s">
        <v>37</v>
      </c>
      <c r="F179" s="94" t="s">
        <v>14</v>
      </c>
      <c r="G179" s="52"/>
      <c r="J179" s="73"/>
      <c r="K179" s="73"/>
    </row>
    <row r="180" spans="1:11" s="122" customFormat="1" ht="12">
      <c r="A180" s="187"/>
      <c r="B180" s="87" t="s">
        <v>26</v>
      </c>
      <c r="C180" s="97">
        <f>C172+(E172/100*E$2)</f>
        <v>485.27000000000004</v>
      </c>
      <c r="D180" s="97"/>
      <c r="E180" s="98">
        <f>C180/E$2</f>
        <v>0.1617566666666667</v>
      </c>
      <c r="F180" s="98"/>
      <c r="G180" s="52"/>
      <c r="J180" s="73"/>
      <c r="K180" s="73"/>
    </row>
    <row r="181" spans="1:11" s="122" customFormat="1" ht="12">
      <c r="A181" s="187"/>
      <c r="B181" s="87" t="s">
        <v>27</v>
      </c>
      <c r="C181" s="97">
        <f>C173+(E173/100*E$2)</f>
        <v>518.48</v>
      </c>
      <c r="D181" s="97">
        <f>D173+((E$2*(1-E$3))*F173/100)+(E$2*E$3*G173/100)</f>
        <v>564.13</v>
      </c>
      <c r="E181" s="98">
        <f>C181/E$2</f>
        <v>0.17282666666666668</v>
      </c>
      <c r="F181" s="98">
        <f>D181/E$2</f>
        <v>0.18804333333333334</v>
      </c>
      <c r="G181" s="52"/>
      <c r="J181" s="73"/>
      <c r="K181" s="73"/>
    </row>
    <row r="182" spans="1:11" s="122" customFormat="1" ht="12">
      <c r="A182" s="187"/>
      <c r="B182" s="87" t="s">
        <v>97</v>
      </c>
      <c r="C182" s="97">
        <f>C174+(E174/100*E$2)</f>
        <v>546.6300000000001</v>
      </c>
      <c r="D182" s="97">
        <f>D174+((E$2*(1-E$3))*F174/100)+(E$2*E$3*G174/100)</f>
        <v>595.5500000000001</v>
      </c>
      <c r="E182" s="98">
        <f>C182/E$2</f>
        <v>0.18221000000000004</v>
      </c>
      <c r="F182" s="98">
        <f>D182/E$2</f>
        <v>0.1985166666666667</v>
      </c>
      <c r="G182" s="52"/>
      <c r="J182" s="73"/>
      <c r="K182" s="73"/>
    </row>
    <row r="183" spans="1:11" s="122" customFormat="1" ht="12.75" thickBot="1">
      <c r="A183" s="187"/>
      <c r="B183" s="88" t="s">
        <v>28</v>
      </c>
      <c r="C183" s="101">
        <f>C175+(E175/100*E$2)</f>
        <v>608.2800000000001</v>
      </c>
      <c r="D183" s="101">
        <f>D175+((E$2*(1-E$3))*F175/100)+(E$2*E$3*G175/100)</f>
        <v>672.28</v>
      </c>
      <c r="E183" s="102">
        <f>C183/E$2</f>
        <v>0.20276000000000002</v>
      </c>
      <c r="F183" s="102">
        <f>D183/E$2</f>
        <v>0.2240933333333333</v>
      </c>
      <c r="G183" s="53"/>
      <c r="J183" s="73"/>
      <c r="K183" s="73"/>
    </row>
    <row r="184" spans="1:11" s="122" customFormat="1" ht="12.75" thickBot="1">
      <c r="A184" s="187"/>
      <c r="B184" s="124"/>
      <c r="C184" s="128"/>
      <c r="D184" s="128"/>
      <c r="E184" s="129"/>
      <c r="F184" s="129"/>
      <c r="G184" s="130"/>
      <c r="J184" s="73"/>
      <c r="K184" s="73"/>
    </row>
    <row r="185" spans="1:11" s="122" customFormat="1" ht="15.75">
      <c r="A185" s="187"/>
      <c r="B185" s="167" t="s">
        <v>21</v>
      </c>
      <c r="C185" s="167"/>
      <c r="D185" s="31">
        <v>40755</v>
      </c>
      <c r="E185" s="7"/>
      <c r="F185" s="7"/>
      <c r="G185" s="7"/>
      <c r="J185" s="73"/>
      <c r="K185" s="73"/>
    </row>
    <row r="186" spans="1:11" s="122" customFormat="1" ht="12">
      <c r="A186" s="187"/>
      <c r="B186"/>
      <c r="C186" s="170" t="s">
        <v>24</v>
      </c>
      <c r="D186" s="170"/>
      <c r="E186" s="170" t="s">
        <v>25</v>
      </c>
      <c r="F186" s="170"/>
      <c r="G186" s="41"/>
      <c r="J186" s="73"/>
      <c r="K186" s="73"/>
    </row>
    <row r="187" spans="1:11" s="122" customFormat="1" ht="12">
      <c r="A187" s="187"/>
      <c r="B187" s="42" t="s">
        <v>29</v>
      </c>
      <c r="C187" s="42" t="s">
        <v>30</v>
      </c>
      <c r="D187" s="42" t="s">
        <v>78</v>
      </c>
      <c r="E187" s="42" t="s">
        <v>30</v>
      </c>
      <c r="F187" s="42" t="s">
        <v>48</v>
      </c>
      <c r="G187" s="42" t="s">
        <v>49</v>
      </c>
      <c r="J187" s="73"/>
      <c r="K187" s="73"/>
    </row>
    <row r="188" spans="1:11" s="122" customFormat="1" ht="12">
      <c r="A188" s="187"/>
      <c r="B188" s="10" t="s">
        <v>26</v>
      </c>
      <c r="C188" s="44">
        <v>54.45</v>
      </c>
      <c r="D188" s="11"/>
      <c r="E188" s="45">
        <v>14.67</v>
      </c>
      <c r="F188" s="12"/>
      <c r="G188" s="37"/>
      <c r="J188" s="73"/>
      <c r="K188" s="73"/>
    </row>
    <row r="189" spans="1:11" s="122" customFormat="1" ht="12">
      <c r="A189" s="187"/>
      <c r="B189" s="10" t="s">
        <v>27</v>
      </c>
      <c r="C189" s="44">
        <v>88.42</v>
      </c>
      <c r="D189" s="11">
        <v>94.46</v>
      </c>
      <c r="E189" s="45">
        <v>14.67</v>
      </c>
      <c r="F189" s="12">
        <v>16</v>
      </c>
      <c r="G189" s="37">
        <v>11.14</v>
      </c>
      <c r="J189" s="73"/>
      <c r="K189" s="73"/>
    </row>
    <row r="190" spans="1:11" s="122" customFormat="1" ht="12">
      <c r="A190" s="187"/>
      <c r="B190" s="10" t="s">
        <v>33</v>
      </c>
      <c r="C190" s="44">
        <v>117.2</v>
      </c>
      <c r="D190" s="11">
        <v>126.52</v>
      </c>
      <c r="E190" s="45">
        <v>14.67</v>
      </c>
      <c r="F190" s="12">
        <v>16</v>
      </c>
      <c r="G190" s="37">
        <v>11.14</v>
      </c>
      <c r="J190" s="73"/>
      <c r="K190" s="73"/>
    </row>
    <row r="191" spans="1:11" s="122" customFormat="1" ht="12">
      <c r="A191" s="187"/>
      <c r="B191" s="10" t="s">
        <v>28</v>
      </c>
      <c r="C191" s="44">
        <v>180.11</v>
      </c>
      <c r="D191" s="11">
        <v>204.77</v>
      </c>
      <c r="E191" s="45">
        <v>14.67</v>
      </c>
      <c r="F191" s="12">
        <v>16</v>
      </c>
      <c r="G191" s="37">
        <v>11.14</v>
      </c>
      <c r="J191" s="73"/>
      <c r="K191" s="73"/>
    </row>
    <row r="192" spans="1:11" s="122" customFormat="1" ht="12">
      <c r="A192" s="187"/>
      <c r="G192" s="131"/>
      <c r="J192" s="73"/>
      <c r="K192" s="73"/>
    </row>
    <row r="193" spans="1:11" s="122" customFormat="1" ht="15.75">
      <c r="A193" s="187"/>
      <c r="B193" s="104" t="s">
        <v>57</v>
      </c>
      <c r="C193" s="105"/>
      <c r="D193" s="105"/>
      <c r="E193" s="105"/>
      <c r="F193" s="105"/>
      <c r="G193" s="52"/>
      <c r="J193" s="73"/>
      <c r="K193" s="73"/>
    </row>
    <row r="194" spans="1:11" s="122" customFormat="1" ht="12">
      <c r="A194" s="187"/>
      <c r="B194" s="84"/>
      <c r="C194" s="186" t="s">
        <v>31</v>
      </c>
      <c r="D194" s="186"/>
      <c r="E194" s="186" t="s">
        <v>32</v>
      </c>
      <c r="F194" s="186"/>
      <c r="G194" s="52"/>
      <c r="J194" s="73"/>
      <c r="K194" s="73"/>
    </row>
    <row r="195" spans="1:11" s="122" customFormat="1" ht="12">
      <c r="A195" s="187"/>
      <c r="B195" s="84" t="s">
        <v>29</v>
      </c>
      <c r="C195" s="85" t="s">
        <v>30</v>
      </c>
      <c r="D195" s="86" t="s">
        <v>14</v>
      </c>
      <c r="E195" s="95" t="s">
        <v>37</v>
      </c>
      <c r="F195" s="94" t="s">
        <v>14</v>
      </c>
      <c r="G195" s="52"/>
      <c r="J195" s="73"/>
      <c r="K195" s="73"/>
    </row>
    <row r="196" spans="1:11" s="122" customFormat="1" ht="12">
      <c r="A196" s="187"/>
      <c r="B196" s="87" t="s">
        <v>26</v>
      </c>
      <c r="C196" s="97">
        <f>C188+(E188/100*E$2)</f>
        <v>494.54999999999995</v>
      </c>
      <c r="D196" s="97"/>
      <c r="E196" s="98">
        <f>C196/E$2</f>
        <v>0.16485</v>
      </c>
      <c r="F196" s="98"/>
      <c r="G196" s="52"/>
      <c r="J196" s="73"/>
      <c r="K196" s="73"/>
    </row>
    <row r="197" spans="1:11" s="122" customFormat="1" ht="12">
      <c r="A197" s="187"/>
      <c r="B197" s="87" t="s">
        <v>27</v>
      </c>
      <c r="C197" s="97">
        <f>C189+(E189/100*E$2)</f>
        <v>528.52</v>
      </c>
      <c r="D197" s="97">
        <f>D189+((E$2*(1-E$3))*F189/100)+(E$2*E$3*G189/100)</f>
        <v>574.46</v>
      </c>
      <c r="E197" s="98">
        <f>C197/E$2</f>
        <v>0.17617333333333332</v>
      </c>
      <c r="F197" s="98">
        <f>D197/E$2</f>
        <v>0.19148666666666667</v>
      </c>
      <c r="G197" s="52"/>
      <c r="J197" s="73"/>
      <c r="K197" s="73"/>
    </row>
    <row r="198" spans="1:11" s="122" customFormat="1" ht="12">
      <c r="A198" s="187"/>
      <c r="B198" s="87" t="s">
        <v>33</v>
      </c>
      <c r="C198" s="97">
        <f>C190+(E190/100*E$2)</f>
        <v>557.3</v>
      </c>
      <c r="D198" s="97">
        <f>D190+((E$2*(1-E$3))*F190/100)+(E$2*E$3*G190/100)</f>
        <v>606.52</v>
      </c>
      <c r="E198" s="98">
        <f>C198/E$2</f>
        <v>0.18576666666666666</v>
      </c>
      <c r="F198" s="98">
        <f>D198/E$2</f>
        <v>0.20217333333333332</v>
      </c>
      <c r="G198" s="52"/>
      <c r="J198" s="73"/>
      <c r="K198" s="73"/>
    </row>
    <row r="199" spans="1:11" s="122" customFormat="1" ht="12.75" thickBot="1">
      <c r="A199" s="187"/>
      <c r="B199" s="88" t="s">
        <v>28</v>
      </c>
      <c r="C199" s="101">
        <f>C191+(E191/100*E$2)</f>
        <v>620.21</v>
      </c>
      <c r="D199" s="101">
        <f>D191+((E$2*(1-E$3))*F191/100)+(E$2*E$3*G191/100)</f>
        <v>684.77</v>
      </c>
      <c r="E199" s="102">
        <f>C199/E$2</f>
        <v>0.20673666666666668</v>
      </c>
      <c r="F199" s="102">
        <f>D199/E$2</f>
        <v>0.22825666666666666</v>
      </c>
      <c r="G199" s="53"/>
      <c r="J199" s="73"/>
      <c r="K199" s="73"/>
    </row>
    <row r="200" spans="1:11" s="122" customFormat="1" ht="12.75" thickBot="1">
      <c r="A200" s="127"/>
      <c r="B200" s="124"/>
      <c r="C200" s="128"/>
      <c r="D200" s="128"/>
      <c r="E200" s="129"/>
      <c r="F200" s="129"/>
      <c r="G200" s="130"/>
      <c r="J200" s="73"/>
      <c r="K200" s="73"/>
    </row>
    <row r="201" spans="1:11" s="122" customFormat="1" ht="15.75">
      <c r="A201" s="187">
        <v>2016</v>
      </c>
      <c r="B201" s="167" t="s">
        <v>21</v>
      </c>
      <c r="C201" s="167"/>
      <c r="D201" s="31">
        <v>41121</v>
      </c>
      <c r="E201" s="7"/>
      <c r="F201" s="7"/>
      <c r="G201" s="7"/>
      <c r="J201" s="73"/>
      <c r="K201" s="73"/>
    </row>
    <row r="202" spans="1:11" s="122" customFormat="1" ht="12">
      <c r="A202" s="187"/>
      <c r="B202"/>
      <c r="C202" s="170" t="s">
        <v>24</v>
      </c>
      <c r="D202" s="170"/>
      <c r="E202" s="170" t="s">
        <v>25</v>
      </c>
      <c r="F202" s="170"/>
      <c r="G202" s="41"/>
      <c r="J202" s="73"/>
      <c r="K202" s="73"/>
    </row>
    <row r="203" spans="1:11" s="122" customFormat="1" ht="12">
      <c r="A203" s="187"/>
      <c r="B203" s="42" t="s">
        <v>29</v>
      </c>
      <c r="C203" s="42" t="s">
        <v>30</v>
      </c>
      <c r="D203" s="42" t="s">
        <v>78</v>
      </c>
      <c r="E203" s="42" t="s">
        <v>30</v>
      </c>
      <c r="F203" s="42" t="s">
        <v>48</v>
      </c>
      <c r="G203" s="42" t="s">
        <v>49</v>
      </c>
      <c r="J203" s="73"/>
      <c r="K203" s="73"/>
    </row>
    <row r="204" spans="1:11" s="122" customFormat="1" ht="12">
      <c r="A204" s="187"/>
      <c r="B204" s="10" t="s">
        <v>26</v>
      </c>
      <c r="C204" s="44">
        <v>56.07</v>
      </c>
      <c r="D204" s="11"/>
      <c r="E204" s="45">
        <v>15.64</v>
      </c>
      <c r="F204" s="12"/>
      <c r="G204" s="37"/>
      <c r="J204" s="73"/>
      <c r="K204" s="73"/>
    </row>
    <row r="205" spans="1:11" s="122" customFormat="1" ht="12">
      <c r="A205" s="187"/>
      <c r="B205" s="10" t="s">
        <v>27</v>
      </c>
      <c r="C205" s="44">
        <v>96.5</v>
      </c>
      <c r="D205" s="11">
        <v>100.51</v>
      </c>
      <c r="E205" s="45">
        <v>14.49</v>
      </c>
      <c r="F205" s="12">
        <v>15.6</v>
      </c>
      <c r="G205" s="37">
        <v>12.7</v>
      </c>
      <c r="J205" s="73"/>
      <c r="K205" s="73"/>
    </row>
    <row r="206" spans="1:11" s="122" customFormat="1" ht="12">
      <c r="A206" s="187"/>
      <c r="B206" s="10" t="s">
        <v>33</v>
      </c>
      <c r="C206" s="44">
        <v>111.35</v>
      </c>
      <c r="D206" s="11">
        <v>117.5</v>
      </c>
      <c r="E206" s="45">
        <v>14.62</v>
      </c>
      <c r="F206" s="12">
        <v>15.6</v>
      </c>
      <c r="G206" s="37">
        <v>12.7</v>
      </c>
      <c r="J206" s="73"/>
      <c r="K206" s="73"/>
    </row>
    <row r="207" spans="1:11" s="122" customFormat="1" ht="12">
      <c r="A207" s="187"/>
      <c r="B207" s="10" t="s">
        <v>28</v>
      </c>
      <c r="C207" s="44">
        <v>172.78</v>
      </c>
      <c r="D207" s="11">
        <v>183.25</v>
      </c>
      <c r="E207" s="45">
        <v>14.62</v>
      </c>
      <c r="F207" s="12">
        <v>15.6</v>
      </c>
      <c r="G207" s="37">
        <v>12.7</v>
      </c>
      <c r="J207" s="73"/>
      <c r="K207" s="73"/>
    </row>
    <row r="208" spans="1:11" s="122" customFormat="1" ht="12">
      <c r="A208" s="187"/>
      <c r="G208" s="131"/>
      <c r="J208" s="73"/>
      <c r="K208" s="73"/>
    </row>
    <row r="209" spans="1:11" s="122" customFormat="1" ht="15.75">
      <c r="A209" s="187"/>
      <c r="B209" s="104" t="s">
        <v>57</v>
      </c>
      <c r="C209" s="105"/>
      <c r="D209" s="105"/>
      <c r="E209" s="105"/>
      <c r="F209" s="105"/>
      <c r="G209" s="52"/>
      <c r="J209" s="73"/>
      <c r="K209" s="73"/>
    </row>
    <row r="210" spans="1:11" s="122" customFormat="1" ht="12">
      <c r="A210" s="187"/>
      <c r="B210" s="84"/>
      <c r="C210" s="186" t="s">
        <v>31</v>
      </c>
      <c r="D210" s="186"/>
      <c r="E210" s="186" t="s">
        <v>32</v>
      </c>
      <c r="F210" s="186"/>
      <c r="G210" s="52"/>
      <c r="J210" s="73"/>
      <c r="K210" s="73"/>
    </row>
    <row r="211" spans="1:11" s="122" customFormat="1" ht="12">
      <c r="A211" s="187"/>
      <c r="B211" s="84" t="s">
        <v>29</v>
      </c>
      <c r="C211" s="85" t="s">
        <v>30</v>
      </c>
      <c r="D211" s="86" t="s">
        <v>14</v>
      </c>
      <c r="E211" s="95" t="s">
        <v>37</v>
      </c>
      <c r="F211" s="94" t="s">
        <v>14</v>
      </c>
      <c r="G211" s="52"/>
      <c r="J211" s="73"/>
      <c r="K211" s="73"/>
    </row>
    <row r="212" spans="1:11" s="122" customFormat="1" ht="12">
      <c r="A212" s="187"/>
      <c r="B212" s="87" t="s">
        <v>26</v>
      </c>
      <c r="C212" s="97">
        <f>C204+(E204/100*E$2)</f>
        <v>525.2700000000001</v>
      </c>
      <c r="D212" s="97"/>
      <c r="E212" s="98">
        <f>C212/E$2</f>
        <v>0.17509000000000002</v>
      </c>
      <c r="F212" s="98"/>
      <c r="G212" s="52"/>
      <c r="J212" s="73"/>
      <c r="K212" s="73"/>
    </row>
    <row r="213" spans="1:11" s="122" customFormat="1" ht="12">
      <c r="A213" s="187"/>
      <c r="B213" s="87" t="s">
        <v>27</v>
      </c>
      <c r="C213" s="97">
        <f>C205+(E205/100*E$2)</f>
        <v>531.2</v>
      </c>
      <c r="D213" s="97">
        <f>D205+((E$2*(1-E$3))*F205/100)+(E$2*E$3*G205/100)</f>
        <v>568.51</v>
      </c>
      <c r="E213" s="98">
        <f>C213/E$2</f>
        <v>0.17706666666666668</v>
      </c>
      <c r="F213" s="98">
        <f>D213/E$2</f>
        <v>0.18950333333333333</v>
      </c>
      <c r="G213" s="52"/>
      <c r="J213" s="73"/>
      <c r="K213" s="73"/>
    </row>
    <row r="214" spans="1:11" s="122" customFormat="1" ht="12">
      <c r="A214" s="187"/>
      <c r="B214" s="87" t="s">
        <v>33</v>
      </c>
      <c r="C214" s="97">
        <f>C206+(E206/100*E$2)</f>
        <v>549.9499999999999</v>
      </c>
      <c r="D214" s="97">
        <f>D206+((E$2*(1-E$3))*F206/100)+(E$2*E$3*G206/100)</f>
        <v>585.5</v>
      </c>
      <c r="E214" s="98">
        <f>C214/E$2</f>
        <v>0.18331666666666666</v>
      </c>
      <c r="F214" s="98">
        <f>D214/E$2</f>
        <v>0.19516666666666665</v>
      </c>
      <c r="G214" s="52"/>
      <c r="J214" s="73"/>
      <c r="K214" s="73"/>
    </row>
    <row r="215" spans="1:11" s="122" customFormat="1" ht="12.75" thickBot="1">
      <c r="A215" s="187"/>
      <c r="B215" s="88" t="s">
        <v>28</v>
      </c>
      <c r="C215" s="101">
        <f>C207+(E207/100*E$2)</f>
        <v>611.38</v>
      </c>
      <c r="D215" s="101">
        <f>D207+((E$2*(1-E$3))*F207/100)+(E$2*E$3*G207/100)</f>
        <v>651.25</v>
      </c>
      <c r="E215" s="102">
        <f>C215/E$2</f>
        <v>0.20379333333333333</v>
      </c>
      <c r="F215" s="102">
        <f>D215/E$2</f>
        <v>0.21708333333333332</v>
      </c>
      <c r="G215" s="53"/>
      <c r="J215" s="73"/>
      <c r="K215" s="73"/>
    </row>
    <row r="216" spans="1:11" s="122" customFormat="1" ht="12.75" thickBot="1">
      <c r="A216" s="127"/>
      <c r="B216" s="124"/>
      <c r="C216" s="128"/>
      <c r="D216" s="128"/>
      <c r="E216" s="129"/>
      <c r="F216" s="129"/>
      <c r="G216" s="38"/>
      <c r="J216" s="73"/>
      <c r="K216" s="73"/>
    </row>
    <row r="217" spans="1:11" s="122" customFormat="1" ht="15.75">
      <c r="A217" s="187">
        <v>2017</v>
      </c>
      <c r="B217" s="167" t="s">
        <v>21</v>
      </c>
      <c r="C217" s="167"/>
      <c r="D217" s="31">
        <v>41486</v>
      </c>
      <c r="E217" s="7"/>
      <c r="F217" s="7"/>
      <c r="G217" s="7"/>
      <c r="J217" s="73"/>
      <c r="K217" s="73"/>
    </row>
    <row r="218" spans="1:11" s="122" customFormat="1" ht="12">
      <c r="A218" s="187"/>
      <c r="B218"/>
      <c r="C218" s="170" t="s">
        <v>24</v>
      </c>
      <c r="D218" s="170"/>
      <c r="E218" s="170" t="s">
        <v>25</v>
      </c>
      <c r="F218" s="170"/>
      <c r="G218" s="41"/>
      <c r="J218" s="73"/>
      <c r="K218" s="73"/>
    </row>
    <row r="219" spans="1:11" s="122" customFormat="1" ht="12">
      <c r="A219" s="187"/>
      <c r="B219" s="42" t="s">
        <v>29</v>
      </c>
      <c r="C219" s="42" t="s">
        <v>30</v>
      </c>
      <c r="D219" s="42" t="s">
        <v>78</v>
      </c>
      <c r="E219" s="42" t="s">
        <v>30</v>
      </c>
      <c r="F219" s="42" t="s">
        <v>48</v>
      </c>
      <c r="G219" s="42" t="s">
        <v>49</v>
      </c>
      <c r="J219" s="73"/>
      <c r="K219" s="73"/>
    </row>
    <row r="220" spans="1:11" s="122" customFormat="1" ht="12">
      <c r="A220" s="187"/>
      <c r="B220" s="10" t="s">
        <v>26</v>
      </c>
      <c r="C220" s="44">
        <v>67.04</v>
      </c>
      <c r="D220" s="11"/>
      <c r="E220" s="45">
        <v>15.46</v>
      </c>
      <c r="F220" s="12"/>
      <c r="G220" s="37"/>
      <c r="J220" s="73"/>
      <c r="K220" s="73"/>
    </row>
    <row r="221" spans="1:11" s="122" customFormat="1" ht="12">
      <c r="A221" s="187"/>
      <c r="B221" s="10" t="s">
        <v>27</v>
      </c>
      <c r="C221" s="44">
        <v>100.74</v>
      </c>
      <c r="D221" s="11">
        <v>114.42</v>
      </c>
      <c r="E221" s="45">
        <v>14.66</v>
      </c>
      <c r="F221" s="12">
        <v>15.93</v>
      </c>
      <c r="G221" s="37">
        <v>12.52</v>
      </c>
      <c r="J221" s="73"/>
      <c r="K221" s="73"/>
    </row>
    <row r="222" spans="1:11" s="122" customFormat="1" ht="12">
      <c r="A222" s="187"/>
      <c r="B222" s="10" t="s">
        <v>33</v>
      </c>
      <c r="C222" s="44">
        <v>118.74</v>
      </c>
      <c r="D222" s="11">
        <v>140.65</v>
      </c>
      <c r="E222" s="45">
        <v>14.83</v>
      </c>
      <c r="F222" s="12">
        <v>15.93</v>
      </c>
      <c r="G222" s="37">
        <v>12.52</v>
      </c>
      <c r="J222" s="73"/>
      <c r="K222" s="73"/>
    </row>
    <row r="223" spans="1:11" s="122" customFormat="1" ht="12">
      <c r="A223" s="187"/>
      <c r="B223" s="10" t="s">
        <v>28</v>
      </c>
      <c r="C223" s="44">
        <v>137.12</v>
      </c>
      <c r="D223" s="11">
        <v>164.74</v>
      </c>
      <c r="E223" s="45">
        <v>14.83</v>
      </c>
      <c r="F223" s="12">
        <v>15.93</v>
      </c>
      <c r="G223" s="37">
        <v>12.52</v>
      </c>
      <c r="J223" s="73"/>
      <c r="K223" s="73"/>
    </row>
    <row r="224" spans="1:11" s="122" customFormat="1" ht="12">
      <c r="A224" s="187"/>
      <c r="G224" s="131"/>
      <c r="J224" s="73"/>
      <c r="K224" s="73"/>
    </row>
    <row r="225" spans="1:11" s="122" customFormat="1" ht="15.75">
      <c r="A225" s="187"/>
      <c r="B225" s="104" t="s">
        <v>57</v>
      </c>
      <c r="C225" s="105"/>
      <c r="D225" s="105"/>
      <c r="E225" s="105"/>
      <c r="F225" s="105"/>
      <c r="G225" s="52"/>
      <c r="J225" s="73"/>
      <c r="K225" s="73"/>
    </row>
    <row r="226" spans="1:11" s="122" customFormat="1" ht="12">
      <c r="A226" s="187"/>
      <c r="B226" s="84"/>
      <c r="C226" s="186" t="s">
        <v>31</v>
      </c>
      <c r="D226" s="186"/>
      <c r="E226" s="186" t="s">
        <v>32</v>
      </c>
      <c r="F226" s="186"/>
      <c r="G226" s="52"/>
      <c r="J226" s="73"/>
      <c r="K226" s="73"/>
    </row>
    <row r="227" spans="1:11" s="122" customFormat="1" ht="12">
      <c r="A227" s="187"/>
      <c r="B227" s="84" t="s">
        <v>29</v>
      </c>
      <c r="C227" s="85" t="s">
        <v>30</v>
      </c>
      <c r="D227" s="86" t="s">
        <v>14</v>
      </c>
      <c r="E227" s="95" t="s">
        <v>37</v>
      </c>
      <c r="F227" s="94" t="s">
        <v>14</v>
      </c>
      <c r="G227" s="52"/>
      <c r="J227" s="73"/>
      <c r="K227" s="73"/>
    </row>
    <row r="228" spans="1:11" s="122" customFormat="1" ht="12">
      <c r="A228" s="187"/>
      <c r="B228" s="87" t="s">
        <v>26</v>
      </c>
      <c r="C228" s="97">
        <f>C220+(E220/100*E$2)</f>
        <v>530.84</v>
      </c>
      <c r="D228" s="97"/>
      <c r="E228" s="98">
        <f>C228/E$2</f>
        <v>0.17694666666666667</v>
      </c>
      <c r="F228" s="98"/>
      <c r="G228" s="52"/>
      <c r="J228" s="73"/>
      <c r="K228" s="73"/>
    </row>
    <row r="229" spans="1:11" s="122" customFormat="1" ht="12">
      <c r="A229" s="187"/>
      <c r="B229" s="87" t="s">
        <v>27</v>
      </c>
      <c r="C229" s="97">
        <f>C221+(E221/100*E$2)</f>
        <v>540.54</v>
      </c>
      <c r="D229" s="97">
        <f>D221+((E$2*(1-E$3))*F221/100)+(E$2*E$3*G221/100)</f>
        <v>592.3199999999999</v>
      </c>
      <c r="E229" s="98">
        <f>C229/E$2</f>
        <v>0.18017999999999998</v>
      </c>
      <c r="F229" s="98">
        <f>D229/E$2</f>
        <v>0.19743999999999998</v>
      </c>
      <c r="G229" s="52"/>
      <c r="J229" s="73"/>
      <c r="K229" s="73"/>
    </row>
    <row r="230" spans="1:11" s="122" customFormat="1" ht="12">
      <c r="A230" s="187"/>
      <c r="B230" s="87" t="s">
        <v>33</v>
      </c>
      <c r="C230" s="97">
        <f>C222+(E222/100*E$2)</f>
        <v>563.64</v>
      </c>
      <c r="D230" s="97">
        <f>D222+((E$2*(1-E$3))*F222/100)+(E$2*E$3*G222/100)</f>
        <v>618.55</v>
      </c>
      <c r="E230" s="98">
        <f>C230/E$2</f>
        <v>0.18788</v>
      </c>
      <c r="F230" s="98">
        <f>D230/E$2</f>
        <v>0.20618333333333333</v>
      </c>
      <c r="G230" s="52"/>
      <c r="J230" s="73"/>
      <c r="K230" s="73"/>
    </row>
    <row r="231" spans="1:11" s="122" customFormat="1" ht="12.75" thickBot="1">
      <c r="A231" s="187"/>
      <c r="B231" s="88" t="s">
        <v>28</v>
      </c>
      <c r="C231" s="101">
        <f>C223+(E223/100*E$2)</f>
        <v>582.02</v>
      </c>
      <c r="D231" s="101">
        <f>D223+((E$2*(1-E$3))*F223/100)+(E$2*E$3*G223/100)</f>
        <v>642.64</v>
      </c>
      <c r="E231" s="102">
        <f>C231/E$2</f>
        <v>0.19400666666666666</v>
      </c>
      <c r="F231" s="102">
        <f>D231/E$2</f>
        <v>0.21421333333333334</v>
      </c>
      <c r="G231" s="53"/>
      <c r="J231" s="73"/>
      <c r="K231" s="73"/>
    </row>
    <row r="232" spans="1:11" s="122" customFormat="1" ht="12.75" thickBot="1">
      <c r="A232" s="127"/>
      <c r="B232" s="124"/>
      <c r="C232" s="128"/>
      <c r="D232" s="128"/>
      <c r="E232" s="129"/>
      <c r="F232" s="129"/>
      <c r="G232" s="130"/>
      <c r="J232" s="73"/>
      <c r="K232" s="73"/>
    </row>
    <row r="233" spans="1:11" s="122" customFormat="1" ht="15.75">
      <c r="A233" s="187">
        <v>2018</v>
      </c>
      <c r="B233" s="167" t="s">
        <v>21</v>
      </c>
      <c r="C233" s="167"/>
      <c r="D233" s="31">
        <v>41851</v>
      </c>
      <c r="E233" s="7"/>
      <c r="F233" s="7"/>
      <c r="G233" s="7"/>
      <c r="J233" s="73"/>
      <c r="K233" s="73"/>
    </row>
    <row r="234" spans="1:11" s="122" customFormat="1" ht="12">
      <c r="A234" s="187"/>
      <c r="B234"/>
      <c r="C234" s="170" t="s">
        <v>24</v>
      </c>
      <c r="D234" s="170"/>
      <c r="E234" s="170" t="s">
        <v>25</v>
      </c>
      <c r="F234" s="170"/>
      <c r="G234" s="41"/>
      <c r="J234" s="73"/>
      <c r="K234" s="73"/>
    </row>
    <row r="235" spans="1:11" s="122" customFormat="1" ht="12">
      <c r="A235" s="187"/>
      <c r="B235" s="42" t="s">
        <v>29</v>
      </c>
      <c r="C235" s="42" t="s">
        <v>30</v>
      </c>
      <c r="D235" s="42" t="s">
        <v>78</v>
      </c>
      <c r="E235" s="42" t="s">
        <v>30</v>
      </c>
      <c r="F235" s="42" t="s">
        <v>48</v>
      </c>
      <c r="G235" s="42" t="s">
        <v>49</v>
      </c>
      <c r="J235" s="73"/>
      <c r="K235" s="73"/>
    </row>
    <row r="236" spans="1:12" s="122" customFormat="1" ht="12">
      <c r="A236" s="187"/>
      <c r="B236" s="10" t="s">
        <v>26</v>
      </c>
      <c r="C236" s="44">
        <v>91.92</v>
      </c>
      <c r="D236" s="11"/>
      <c r="E236" s="45">
        <v>14.5</v>
      </c>
      <c r="F236" s="12"/>
      <c r="G236" s="37"/>
      <c r="J236" s="161">
        <f>E252-E236</f>
        <v>0.8100000000000005</v>
      </c>
      <c r="K236" s="161">
        <f>F252-F236</f>
        <v>0</v>
      </c>
      <c r="L236" s="161">
        <f>G252-G236</f>
        <v>0</v>
      </c>
    </row>
    <row r="237" spans="1:12" s="122" customFormat="1" ht="12">
      <c r="A237" s="187"/>
      <c r="B237" s="10" t="s">
        <v>27</v>
      </c>
      <c r="C237" s="44">
        <v>110.52</v>
      </c>
      <c r="D237" s="11">
        <v>123.6</v>
      </c>
      <c r="E237" s="45">
        <v>14.5</v>
      </c>
      <c r="F237" s="12">
        <v>15.79</v>
      </c>
      <c r="G237" s="37">
        <v>12.28</v>
      </c>
      <c r="J237" s="161">
        <f aca="true" t="shared" si="0" ref="J237:L239">E253-E237</f>
        <v>0.8100000000000005</v>
      </c>
      <c r="K237" s="161">
        <f t="shared" si="0"/>
        <v>1.240000000000002</v>
      </c>
      <c r="L237" s="161">
        <f t="shared" si="0"/>
        <v>0.9100000000000001</v>
      </c>
    </row>
    <row r="238" spans="1:12" s="122" customFormat="1" ht="12">
      <c r="A238" s="187"/>
      <c r="B238" s="10" t="s">
        <v>33</v>
      </c>
      <c r="C238" s="44">
        <v>130.32</v>
      </c>
      <c r="D238" s="11">
        <v>151.32</v>
      </c>
      <c r="E238" s="45">
        <v>14.67</v>
      </c>
      <c r="F238" s="12">
        <v>15.79</v>
      </c>
      <c r="G238" s="37">
        <v>12.28</v>
      </c>
      <c r="J238" s="161">
        <f t="shared" si="0"/>
        <v>0.9499999999999993</v>
      </c>
      <c r="K238" s="161">
        <f t="shared" si="0"/>
        <v>1.240000000000002</v>
      </c>
      <c r="L238" s="161">
        <f t="shared" si="0"/>
        <v>0.9100000000000001</v>
      </c>
    </row>
    <row r="239" spans="1:12" s="122" customFormat="1" ht="12">
      <c r="A239" s="187"/>
      <c r="B239" s="10" t="s">
        <v>28</v>
      </c>
      <c r="C239" s="44">
        <v>150.96</v>
      </c>
      <c r="D239" s="11">
        <v>177.24</v>
      </c>
      <c r="E239" s="45">
        <v>14.67</v>
      </c>
      <c r="F239" s="12">
        <v>15.79</v>
      </c>
      <c r="G239" s="37">
        <v>12.28</v>
      </c>
      <c r="J239" s="161">
        <f t="shared" si="0"/>
        <v>0.9499999999999993</v>
      </c>
      <c r="K239" s="161">
        <f t="shared" si="0"/>
        <v>1.240000000000002</v>
      </c>
      <c r="L239" s="161">
        <f t="shared" si="0"/>
        <v>0.9100000000000001</v>
      </c>
    </row>
    <row r="240" spans="1:11" s="122" customFormat="1" ht="12">
      <c r="A240" s="187"/>
      <c r="B240" s="124"/>
      <c r="C240" s="128"/>
      <c r="D240" s="128"/>
      <c r="E240" s="129"/>
      <c r="F240" s="129"/>
      <c r="G240" s="130"/>
      <c r="J240" s="73"/>
      <c r="K240" s="73"/>
    </row>
    <row r="241" spans="1:11" s="122" customFormat="1" ht="15.75">
      <c r="A241" s="187"/>
      <c r="B241" s="104" t="s">
        <v>57</v>
      </c>
      <c r="C241" s="105"/>
      <c r="D241" s="105"/>
      <c r="E241" s="105"/>
      <c r="F241" s="105"/>
      <c r="G241" s="52"/>
      <c r="J241" s="73"/>
      <c r="K241" s="73"/>
    </row>
    <row r="242" spans="1:11" s="122" customFormat="1" ht="12">
      <c r="A242" s="187"/>
      <c r="B242" s="84"/>
      <c r="C242" s="186" t="s">
        <v>31</v>
      </c>
      <c r="D242" s="186"/>
      <c r="E242" s="186" t="s">
        <v>32</v>
      </c>
      <c r="F242" s="186"/>
      <c r="G242" s="52"/>
      <c r="J242" s="73"/>
      <c r="K242" s="73"/>
    </row>
    <row r="243" spans="1:11" s="122" customFormat="1" ht="12">
      <c r="A243" s="187"/>
      <c r="B243" s="84" t="s">
        <v>29</v>
      </c>
      <c r="C243" s="85" t="s">
        <v>30</v>
      </c>
      <c r="D243" s="86" t="s">
        <v>14</v>
      </c>
      <c r="E243" s="95" t="s">
        <v>37</v>
      </c>
      <c r="F243" s="94" t="s">
        <v>14</v>
      </c>
      <c r="G243" s="52"/>
      <c r="J243" s="73"/>
      <c r="K243" s="73"/>
    </row>
    <row r="244" spans="1:11" s="122" customFormat="1" ht="12">
      <c r="A244" s="187"/>
      <c r="B244" s="87" t="s">
        <v>26</v>
      </c>
      <c r="C244" s="97">
        <f>C236+(E236/100*E$2)</f>
        <v>526.92</v>
      </c>
      <c r="D244" s="97"/>
      <c r="E244" s="98">
        <f>C244/E$2</f>
        <v>0.17564</v>
      </c>
      <c r="F244" s="98"/>
      <c r="G244" s="52"/>
      <c r="J244" s="73"/>
      <c r="K244" s="73"/>
    </row>
    <row r="245" spans="1:11" s="122" customFormat="1" ht="12">
      <c r="A245" s="187"/>
      <c r="B245" s="87" t="s">
        <v>27</v>
      </c>
      <c r="C245" s="97">
        <f>C237+(E237/100*E$2)</f>
        <v>545.52</v>
      </c>
      <c r="D245" s="97">
        <f>D237+((E$2*(1-E$3))*F237/100)+(E$2*E$3*G237/100)</f>
        <v>597.3</v>
      </c>
      <c r="E245" s="98">
        <f>C245/E$2</f>
        <v>0.18184</v>
      </c>
      <c r="F245" s="98">
        <f>D245/E$2</f>
        <v>0.19909999999999997</v>
      </c>
      <c r="G245" s="52"/>
      <c r="J245" s="73"/>
      <c r="K245" s="73"/>
    </row>
    <row r="246" spans="1:11" s="122" customFormat="1" ht="12">
      <c r="A246" s="187"/>
      <c r="B246" s="87" t="s">
        <v>33</v>
      </c>
      <c r="C246" s="97">
        <f>C238+(E238/100*E$2)</f>
        <v>570.42</v>
      </c>
      <c r="D246" s="97">
        <f>D238+((E$2*(1-E$3))*F238/100)+(E$2*E$3*G238/100)</f>
        <v>625.02</v>
      </c>
      <c r="E246" s="98">
        <f>C246/E$2</f>
        <v>0.19013999999999998</v>
      </c>
      <c r="F246" s="98">
        <f>D246/E$2</f>
        <v>0.20834</v>
      </c>
      <c r="G246" s="52"/>
      <c r="J246" s="73"/>
      <c r="K246" s="73"/>
    </row>
    <row r="247" spans="1:11" s="122" customFormat="1" ht="12.75" thickBot="1">
      <c r="A247" s="187"/>
      <c r="B247" s="88" t="s">
        <v>28</v>
      </c>
      <c r="C247" s="101">
        <f>C239+(E239/100*E$2)</f>
        <v>591.06</v>
      </c>
      <c r="D247" s="101">
        <f>D239+((E$2*(1-E$3))*F239/100)+(E$2*E$3*G239/100)</f>
        <v>650.94</v>
      </c>
      <c r="E247" s="102">
        <f>C247/E$2</f>
        <v>0.19701999999999997</v>
      </c>
      <c r="F247" s="102">
        <f>D247/E$2</f>
        <v>0.21698</v>
      </c>
      <c r="G247" s="53"/>
      <c r="J247" s="73"/>
      <c r="K247" s="73"/>
    </row>
    <row r="248" ht="12.75" thickBot="1"/>
    <row r="249" spans="1:7" ht="15.75">
      <c r="A249" s="187">
        <v>2019</v>
      </c>
      <c r="B249" s="167" t="s">
        <v>21</v>
      </c>
      <c r="C249" s="167"/>
      <c r="D249" s="31">
        <v>42155</v>
      </c>
      <c r="E249" s="7"/>
      <c r="F249" s="7"/>
      <c r="G249" s="7"/>
    </row>
    <row r="250" spans="1:12" ht="12.75" thickBot="1">
      <c r="A250" s="187"/>
      <c r="C250" s="170" t="s">
        <v>24</v>
      </c>
      <c r="D250" s="170"/>
      <c r="E250" s="170" t="s">
        <v>25</v>
      </c>
      <c r="F250" s="170"/>
      <c r="G250" s="41"/>
      <c r="J250" t="s">
        <v>37</v>
      </c>
      <c r="K250" s="185" t="s">
        <v>136</v>
      </c>
      <c r="L250" s="185"/>
    </row>
    <row r="251" spans="1:12" ht="12">
      <c r="A251" s="187"/>
      <c r="B251" s="42" t="s">
        <v>29</v>
      </c>
      <c r="C251" s="42" t="s">
        <v>30</v>
      </c>
      <c r="D251" s="42" t="s">
        <v>78</v>
      </c>
      <c r="E251" s="42" t="s">
        <v>30</v>
      </c>
      <c r="F251" s="42" t="s">
        <v>48</v>
      </c>
      <c r="G251" s="42" t="s">
        <v>49</v>
      </c>
      <c r="J251" s="151"/>
      <c r="K251" s="152"/>
      <c r="L251" s="153"/>
    </row>
    <row r="252" spans="1:12" ht="12">
      <c r="A252" s="187"/>
      <c r="B252" s="10" t="s">
        <v>26</v>
      </c>
      <c r="C252" s="44">
        <v>91.92</v>
      </c>
      <c r="D252" s="11"/>
      <c r="E252" s="45">
        <v>15.31</v>
      </c>
      <c r="F252" s="12"/>
      <c r="G252" s="37"/>
      <c r="I252">
        <v>3</v>
      </c>
      <c r="J252" s="154">
        <f>(E252-E236)/E236</f>
        <v>0.05586206896551728</v>
      </c>
      <c r="K252" s="155"/>
      <c r="L252" s="156"/>
    </row>
    <row r="253" spans="1:12" ht="12">
      <c r="A253" s="187"/>
      <c r="B253" s="10" t="s">
        <v>27</v>
      </c>
      <c r="C253" s="44">
        <v>110.52</v>
      </c>
      <c r="D253" s="11">
        <v>123.6</v>
      </c>
      <c r="E253" s="45">
        <v>15.31</v>
      </c>
      <c r="F253" s="12">
        <v>17.03</v>
      </c>
      <c r="G253" s="37">
        <v>13.19</v>
      </c>
      <c r="I253">
        <v>6</v>
      </c>
      <c r="J253" s="154">
        <f aca="true" t="shared" si="1" ref="J253:L255">(E253-E237)/E237</f>
        <v>0.05586206896551728</v>
      </c>
      <c r="K253" s="155">
        <f>(F253-F237)/F237</f>
        <v>0.07853071564281204</v>
      </c>
      <c r="L253" s="157">
        <f t="shared" si="1"/>
        <v>0.07410423452768732</v>
      </c>
    </row>
    <row r="254" spans="1:12" ht="12">
      <c r="A254" s="187"/>
      <c r="B254" s="10" t="s">
        <v>33</v>
      </c>
      <c r="C254" s="44">
        <v>130.32</v>
      </c>
      <c r="D254" s="11">
        <v>151.32</v>
      </c>
      <c r="E254" s="45">
        <v>15.62</v>
      </c>
      <c r="F254" s="12">
        <v>17.03</v>
      </c>
      <c r="G254" s="37">
        <v>13.19</v>
      </c>
      <c r="I254">
        <v>9</v>
      </c>
      <c r="J254" s="154">
        <f>(E254-E238)/E238</f>
        <v>0.06475800954328557</v>
      </c>
      <c r="K254" s="155">
        <f>(F254-F238)/F238</f>
        <v>0.07853071564281204</v>
      </c>
      <c r="L254" s="157">
        <f>(G254-G238)/G238</f>
        <v>0.07410423452768732</v>
      </c>
    </row>
    <row r="255" spans="1:12" ht="12.75" thickBot="1">
      <c r="A255" s="187"/>
      <c r="B255" s="10" t="s">
        <v>28</v>
      </c>
      <c r="C255" s="44">
        <v>150.96</v>
      </c>
      <c r="D255" s="11">
        <v>177.24</v>
      </c>
      <c r="E255" s="45">
        <v>15.62</v>
      </c>
      <c r="F255" s="12">
        <v>17.03</v>
      </c>
      <c r="G255" s="37">
        <v>13.19</v>
      </c>
      <c r="I255">
        <v>12</v>
      </c>
      <c r="J255" s="158">
        <f t="shared" si="1"/>
        <v>0.06475800954328557</v>
      </c>
      <c r="K255" s="159">
        <f t="shared" si="1"/>
        <v>0.07853071564281204</v>
      </c>
      <c r="L255" s="160">
        <f t="shared" si="1"/>
        <v>0.07410423452768732</v>
      </c>
    </row>
    <row r="256" ht="12">
      <c r="A256" s="187"/>
    </row>
    <row r="257" spans="1:7" ht="15.75">
      <c r="A257" s="187"/>
      <c r="B257" s="104" t="s">
        <v>57</v>
      </c>
      <c r="C257" s="105"/>
      <c r="D257" s="105"/>
      <c r="E257" s="105"/>
      <c r="F257" s="105"/>
      <c r="G257" s="52"/>
    </row>
    <row r="258" spans="1:7" ht="12">
      <c r="A258" s="187"/>
      <c r="B258" s="84"/>
      <c r="C258" s="186" t="s">
        <v>31</v>
      </c>
      <c r="D258" s="186"/>
      <c r="E258" s="186" t="s">
        <v>32</v>
      </c>
      <c r="F258" s="186"/>
      <c r="G258" s="52"/>
    </row>
    <row r="259" spans="1:10" ht="12">
      <c r="A259" s="187"/>
      <c r="B259" s="84" t="s">
        <v>29</v>
      </c>
      <c r="C259" s="85" t="s">
        <v>30</v>
      </c>
      <c r="D259" s="86" t="s">
        <v>14</v>
      </c>
      <c r="E259" s="95" t="s">
        <v>37</v>
      </c>
      <c r="F259" s="94" t="s">
        <v>14</v>
      </c>
      <c r="G259" s="52"/>
      <c r="J259" t="s">
        <v>139</v>
      </c>
    </row>
    <row r="260" spans="1:12" ht="12">
      <c r="A260" s="187"/>
      <c r="B260" s="87" t="s">
        <v>26</v>
      </c>
      <c r="C260" s="97">
        <f>C252+(E252/100*E$2)</f>
        <v>551.22</v>
      </c>
      <c r="D260" s="97"/>
      <c r="E260" s="98">
        <f>C260/E$2</f>
        <v>0.18374000000000001</v>
      </c>
      <c r="F260" s="98"/>
      <c r="G260" s="52"/>
      <c r="J260" t="s">
        <v>138</v>
      </c>
      <c r="K260" s="164">
        <f>C260-C34</f>
        <v>161.00000000000006</v>
      </c>
      <c r="L260" s="163">
        <f>K260/C34</f>
        <v>0.412587771000974</v>
      </c>
    </row>
    <row r="261" spans="1:12" ht="12">
      <c r="A261" s="187"/>
      <c r="B261" s="87" t="s">
        <v>27</v>
      </c>
      <c r="C261" s="97">
        <f>C253+(E253/100*E$2)</f>
        <v>569.82</v>
      </c>
      <c r="D261" s="97">
        <f>D253+((E$2*(1-E$3))*F253/100)+(E$2*E$3*G253/100)</f>
        <v>634.5</v>
      </c>
      <c r="E261" s="98">
        <f>C261/E$2</f>
        <v>0.18994000000000003</v>
      </c>
      <c r="F261" s="98">
        <f>D261/E$2</f>
        <v>0.2115</v>
      </c>
      <c r="G261" s="52"/>
      <c r="J261" t="s">
        <v>137</v>
      </c>
      <c r="K261" s="162">
        <f>D262-D36</f>
        <v>170.22000000000003</v>
      </c>
      <c r="L261" s="163">
        <f>K261/D36</f>
        <v>0.3459756097560976</v>
      </c>
    </row>
    <row r="262" spans="1:7" ht="12">
      <c r="A262" s="187"/>
      <c r="B262" s="87" t="s">
        <v>33</v>
      </c>
      <c r="C262" s="97">
        <f>C254+(E254/100*E$2)</f>
        <v>598.9200000000001</v>
      </c>
      <c r="D262" s="97">
        <f>D254+((E$2*(1-E$3))*F254/100)+(E$2*E$3*G254/100)</f>
        <v>662.22</v>
      </c>
      <c r="E262" s="98">
        <f>C262/E$2</f>
        <v>0.19964</v>
      </c>
      <c r="F262" s="98">
        <f>D262/E$2</f>
        <v>0.22074000000000002</v>
      </c>
      <c r="G262" s="52"/>
    </row>
    <row r="263" spans="1:7" ht="12.75" thickBot="1">
      <c r="A263" s="187"/>
      <c r="B263" s="88" t="s">
        <v>28</v>
      </c>
      <c r="C263" s="101">
        <f>C255+(E255/100*E$2)</f>
        <v>619.5600000000001</v>
      </c>
      <c r="D263" s="101">
        <f>D255+((E$2*(1-E$3))*F255/100)+(E$2*E$3*G255/100)</f>
        <v>688.14</v>
      </c>
      <c r="E263" s="102">
        <f>C263/E$2</f>
        <v>0.20652</v>
      </c>
      <c r="F263" s="102">
        <f>D263/E$2</f>
        <v>0.22938</v>
      </c>
      <c r="G263" s="53"/>
    </row>
    <row r="265" spans="2:12" s="122" customFormat="1" ht="18" thickBot="1">
      <c r="B265" s="145" t="s">
        <v>128</v>
      </c>
      <c r="C265" s="132"/>
      <c r="D265" s="133"/>
      <c r="E265" s="133"/>
      <c r="F265" s="134"/>
      <c r="G265" s="134"/>
      <c r="H265" s="131"/>
      <c r="K265" s="73"/>
      <c r="L265" s="73"/>
    </row>
    <row r="266" spans="2:9" ht="12.75" customHeight="1">
      <c r="B266" s="227" t="s">
        <v>94</v>
      </c>
      <c r="C266" s="228"/>
      <c r="D266" s="125"/>
      <c r="E266" s="125"/>
      <c r="F266" s="126"/>
      <c r="G266" s="189" t="s">
        <v>16</v>
      </c>
      <c r="H266" s="121"/>
      <c r="I266" s="121"/>
    </row>
    <row r="267" spans="2:9" ht="12.75" customHeight="1">
      <c r="B267" s="36" t="s">
        <v>26</v>
      </c>
      <c r="C267" s="54">
        <f>C52-C17</f>
        <v>-32.20999999999998</v>
      </c>
      <c r="D267" s="54"/>
      <c r="E267" s="55">
        <f>C267/C17</f>
        <v>-0.07493485948259813</v>
      </c>
      <c r="F267" s="57"/>
      <c r="G267" s="189"/>
      <c r="H267" s="121"/>
      <c r="I267" s="121"/>
    </row>
    <row r="268" spans="2:9" ht="12">
      <c r="B268" s="36" t="s">
        <v>27</v>
      </c>
      <c r="C268" s="54">
        <f>C53-C18</f>
        <v>18.319999999999993</v>
      </c>
      <c r="D268" s="54">
        <f>D53-D18</f>
        <v>29.620000000000005</v>
      </c>
      <c r="E268" s="55">
        <f>C268/C18</f>
        <v>0.046403242147922984</v>
      </c>
      <c r="F268" s="57">
        <f>D268/D18</f>
        <v>0.06718381418980222</v>
      </c>
      <c r="G268" s="189"/>
      <c r="H268" s="121"/>
      <c r="I268" s="121"/>
    </row>
    <row r="269" spans="2:9" ht="12">
      <c r="B269" s="36" t="s">
        <v>33</v>
      </c>
      <c r="C269" s="54">
        <f>C54-C19</f>
        <v>-21.569999999999993</v>
      </c>
      <c r="D269" s="54">
        <f>D54-D19</f>
        <v>-37.18000000000001</v>
      </c>
      <c r="E269" s="55">
        <f>C269/C19</f>
        <v>-0.04730263157894735</v>
      </c>
      <c r="F269" s="57">
        <f>D269/D19</f>
        <v>-0.07046471078765827</v>
      </c>
      <c r="G269" s="189"/>
      <c r="H269" s="121"/>
      <c r="I269" s="121"/>
    </row>
    <row r="270" spans="2:9" ht="12.75" thickBot="1">
      <c r="B270" s="40" t="s">
        <v>34</v>
      </c>
      <c r="C270" s="58">
        <f>C55-C20</f>
        <v>-19.139999999999986</v>
      </c>
      <c r="D270" s="58">
        <f>D55-D20</f>
        <v>-40.770000000000095</v>
      </c>
      <c r="E270" s="59">
        <f>C270/C20</f>
        <v>-0.037555921827172094</v>
      </c>
      <c r="F270" s="60">
        <f>D270/D20</f>
        <v>-0.06638335287221586</v>
      </c>
      <c r="G270" s="189"/>
      <c r="H270" s="121"/>
      <c r="I270" s="121"/>
    </row>
    <row r="271" spans="3:9" ht="12.75" thickBot="1">
      <c r="C271" s="1" t="s">
        <v>112</v>
      </c>
      <c r="D271" s="1" t="s">
        <v>113</v>
      </c>
      <c r="E271" s="1" t="s">
        <v>114</v>
      </c>
      <c r="F271" s="1" t="s">
        <v>113</v>
      </c>
      <c r="G271" s="189"/>
      <c r="H271" s="121"/>
      <c r="I271" s="121"/>
    </row>
    <row r="272" spans="2:9" ht="12">
      <c r="B272" s="221" t="s">
        <v>95</v>
      </c>
      <c r="C272" s="222"/>
      <c r="D272" s="56"/>
      <c r="E272" s="56"/>
      <c r="F272" s="49"/>
      <c r="G272" s="189"/>
      <c r="H272" s="121"/>
      <c r="I272" s="121"/>
    </row>
    <row r="273" spans="2:9" ht="12">
      <c r="B273" s="36" t="s">
        <v>26</v>
      </c>
      <c r="C273" s="54">
        <f>C52-C34</f>
        <v>7.410000000000025</v>
      </c>
      <c r="D273" s="54"/>
      <c r="E273" s="55">
        <f>C273/C34</f>
        <v>0.018989288093895818</v>
      </c>
      <c r="F273" s="57"/>
      <c r="G273" s="189"/>
      <c r="H273" s="121"/>
      <c r="I273" s="121"/>
    </row>
    <row r="274" spans="2:9" ht="12">
      <c r="B274" s="36" t="s">
        <v>27</v>
      </c>
      <c r="C274" s="54">
        <f>C53-C35</f>
        <v>11.740000000000009</v>
      </c>
      <c r="D274" s="54">
        <f>D53-D35</f>
        <v>44.049999999999955</v>
      </c>
      <c r="E274" s="55">
        <f>C274/C35</f>
        <v>0.029249090637301335</v>
      </c>
      <c r="F274" s="57">
        <f>D274/D35</f>
        <v>0.10329464181029417</v>
      </c>
      <c r="G274" s="189"/>
      <c r="H274" s="121"/>
      <c r="I274" s="121"/>
    </row>
    <row r="275" spans="2:9" ht="12">
      <c r="B275" s="36" t="s">
        <v>33</v>
      </c>
      <c r="C275" s="54">
        <f>C54-C36</f>
        <v>0.1500000000000341</v>
      </c>
      <c r="D275" s="54">
        <f>D54-D36</f>
        <v>-1.5400000000000205</v>
      </c>
      <c r="E275" s="55">
        <f>C275/C36</f>
        <v>0.00034539928156957286</v>
      </c>
      <c r="F275" s="57">
        <f>D275/D36</f>
        <v>-0.0031300813008130497</v>
      </c>
      <c r="G275" s="189"/>
      <c r="H275" s="121"/>
      <c r="I275" s="121"/>
    </row>
    <row r="276" spans="2:9" ht="12.75" thickBot="1">
      <c r="B276" s="40" t="s">
        <v>34</v>
      </c>
      <c r="C276" s="58">
        <f>C55-C37</f>
        <v>-15.129999999999995</v>
      </c>
      <c r="D276" s="58">
        <f>D55-D37</f>
        <v>3.57000000000005</v>
      </c>
      <c r="E276" s="59">
        <f>C276/C37</f>
        <v>-0.029923066273757484</v>
      </c>
      <c r="F276" s="60">
        <f>D276/D37</f>
        <v>0.006265136358850252</v>
      </c>
      <c r="G276" s="189"/>
      <c r="H276" s="121"/>
      <c r="I276" s="121"/>
    </row>
    <row r="277" spans="3:9" ht="12.75" thickBot="1">
      <c r="C277" s="1" t="s">
        <v>112</v>
      </c>
      <c r="D277" s="1" t="s">
        <v>113</v>
      </c>
      <c r="E277" s="1" t="s">
        <v>114</v>
      </c>
      <c r="F277" s="1" t="s">
        <v>113</v>
      </c>
      <c r="G277" s="189"/>
      <c r="H277" s="121"/>
      <c r="I277" s="121"/>
    </row>
    <row r="278" spans="2:9" ht="12">
      <c r="B278" s="221" t="s">
        <v>83</v>
      </c>
      <c r="C278" s="222"/>
      <c r="D278" s="56"/>
      <c r="E278" s="56"/>
      <c r="F278" s="49"/>
      <c r="G278" s="189"/>
      <c r="H278" s="121"/>
      <c r="I278" s="121"/>
    </row>
    <row r="279" spans="2:9" ht="12">
      <c r="B279" s="36" t="s">
        <v>26</v>
      </c>
      <c r="C279" s="54">
        <f>C70-C52</f>
        <v>10.480000000000018</v>
      </c>
      <c r="D279" s="54"/>
      <c r="E279" s="55">
        <f>C279/C52</f>
        <v>0.026356160249478205</v>
      </c>
      <c r="F279" s="57"/>
      <c r="G279" s="189"/>
      <c r="H279" s="121"/>
      <c r="I279" s="121"/>
    </row>
    <row r="280" spans="2:9" ht="12">
      <c r="B280" s="36" t="s">
        <v>27</v>
      </c>
      <c r="C280" s="54">
        <f>C71-C53</f>
        <v>9.18999999999994</v>
      </c>
      <c r="D280" s="54">
        <f>D71-D53</f>
        <v>4.269999999999982</v>
      </c>
      <c r="E280" s="55">
        <f>C280/C53</f>
        <v>0.022245352439968873</v>
      </c>
      <c r="F280" s="57">
        <f>D280/D53</f>
        <v>0.009075451647183808</v>
      </c>
      <c r="G280" s="189"/>
      <c r="H280" s="121"/>
      <c r="I280" s="121"/>
    </row>
    <row r="281" spans="2:9" ht="12">
      <c r="B281" s="36" t="s">
        <v>33</v>
      </c>
      <c r="C281" s="54">
        <f>C72-C54</f>
        <v>7.269999999999982</v>
      </c>
      <c r="D281" s="54">
        <f>D72-D54</f>
        <v>2.7800000000000296</v>
      </c>
      <c r="E281" s="55">
        <f>C281/C54</f>
        <v>0.016734571737679216</v>
      </c>
      <c r="F281" s="57">
        <f>D281/D54</f>
        <v>0.005668148268972046</v>
      </c>
      <c r="G281" s="189"/>
      <c r="H281" s="121"/>
      <c r="I281" s="121"/>
    </row>
    <row r="282" spans="2:9" ht="12.75" thickBot="1">
      <c r="B282" s="40" t="s">
        <v>34</v>
      </c>
      <c r="C282" s="58">
        <f>C73-C55</f>
        <v>3.169999999999959</v>
      </c>
      <c r="D282" s="58">
        <f>D73-D55</f>
        <v>-3.2899999999999636</v>
      </c>
      <c r="E282" s="59">
        <f>C282/C55</f>
        <v>0.006462793068297572</v>
      </c>
      <c r="F282" s="60">
        <f>D282/D55</f>
        <v>-0.005737804984391014</v>
      </c>
      <c r="G282" s="189"/>
      <c r="H282" s="121"/>
      <c r="I282" s="121"/>
    </row>
    <row r="283" spans="3:9" ht="12.75" thickBot="1">
      <c r="C283" s="1" t="s">
        <v>112</v>
      </c>
      <c r="D283" s="1" t="s">
        <v>113</v>
      </c>
      <c r="E283" s="1" t="s">
        <v>114</v>
      </c>
      <c r="F283" s="1" t="s">
        <v>113</v>
      </c>
      <c r="G283" s="189"/>
      <c r="H283" s="121"/>
      <c r="I283" s="121"/>
    </row>
    <row r="284" spans="2:9" ht="12">
      <c r="B284" s="118" t="s">
        <v>102</v>
      </c>
      <c r="C284" s="119"/>
      <c r="D284" s="56"/>
      <c r="E284" s="56"/>
      <c r="F284" s="49"/>
      <c r="G284" s="189"/>
      <c r="H284" s="121"/>
      <c r="I284" s="121"/>
    </row>
    <row r="285" spans="2:9" ht="12">
      <c r="B285" s="36" t="s">
        <v>26</v>
      </c>
      <c r="C285" s="54">
        <f>C85-C70</f>
        <v>5.509999999999991</v>
      </c>
      <c r="D285" s="54"/>
      <c r="E285" s="55">
        <f>C285/C70</f>
        <v>0.013501261914679843</v>
      </c>
      <c r="F285" s="57"/>
      <c r="G285" s="189"/>
      <c r="H285" s="121"/>
      <c r="I285" s="121"/>
    </row>
    <row r="286" spans="2:9" ht="12">
      <c r="B286" s="36" t="s">
        <v>27</v>
      </c>
      <c r="C286" s="54">
        <f>C86-C71</f>
        <v>5.940000000000055</v>
      </c>
      <c r="D286" s="54">
        <f>D86-D71</f>
        <v>6.789999999999964</v>
      </c>
      <c r="E286" s="55">
        <f>C286/C71</f>
        <v>0.014065496909853082</v>
      </c>
      <c r="F286" s="57">
        <f>D286/D71</f>
        <v>0.01430166185732031</v>
      </c>
      <c r="G286" s="189"/>
      <c r="H286" s="121"/>
      <c r="I286" s="121"/>
    </row>
    <row r="287" spans="2:9" ht="12">
      <c r="B287" s="36" t="s">
        <v>33</v>
      </c>
      <c r="C287" s="54">
        <f>C87-C72</f>
        <v>6.3700000000000045</v>
      </c>
      <c r="D287" s="54">
        <f>D87-D72</f>
        <v>7.0499999999999545</v>
      </c>
      <c r="E287" s="55">
        <f>C287/C72</f>
        <v>0.014421553090332816</v>
      </c>
      <c r="F287" s="57">
        <f>D287/D72</f>
        <v>0.014293244667910052</v>
      </c>
      <c r="G287" s="189"/>
      <c r="H287" s="121"/>
      <c r="I287" s="121"/>
    </row>
    <row r="288" spans="2:9" ht="12.75" thickBot="1">
      <c r="B288" s="40" t="s">
        <v>34</v>
      </c>
      <c r="C288" s="58">
        <f>C88-C73</f>
        <v>7.120000000000061</v>
      </c>
      <c r="D288" s="58">
        <f>D88-D73</f>
        <v>8.18999999999994</v>
      </c>
      <c r="E288" s="59">
        <f>C288/C73</f>
        <v>0.014422589989264208</v>
      </c>
      <c r="F288" s="60">
        <f>D288/D73</f>
        <v>0.014365900719171971</v>
      </c>
      <c r="G288" s="189"/>
      <c r="H288" s="121"/>
      <c r="I288" s="121"/>
    </row>
    <row r="289" spans="3:9" ht="12.75" thickBot="1">
      <c r="C289" s="1" t="s">
        <v>112</v>
      </c>
      <c r="D289" s="1" t="s">
        <v>113</v>
      </c>
      <c r="E289" s="1" t="s">
        <v>114</v>
      </c>
      <c r="F289" s="1" t="s">
        <v>113</v>
      </c>
      <c r="G289" s="189"/>
      <c r="H289" s="121"/>
      <c r="I289" s="121"/>
    </row>
    <row r="290" spans="2:9" ht="12">
      <c r="B290" s="120" t="s">
        <v>15</v>
      </c>
      <c r="C290" s="119"/>
      <c r="D290" s="56"/>
      <c r="E290" s="56"/>
      <c r="F290" s="49"/>
      <c r="G290" s="189"/>
      <c r="H290" s="121"/>
      <c r="I290" s="121"/>
    </row>
    <row r="291" spans="2:9" ht="12">
      <c r="B291" s="36" t="s">
        <v>26</v>
      </c>
      <c r="C291" s="54">
        <f>C100-C85</f>
        <v>18.739999999999952</v>
      </c>
      <c r="D291" s="54"/>
      <c r="E291" s="55">
        <f>C291/C85</f>
        <v>0.04530728688167872</v>
      </c>
      <c r="F291" s="57"/>
      <c r="G291" s="189"/>
      <c r="H291" s="121"/>
      <c r="I291" s="121"/>
    </row>
    <row r="292" spans="2:9" ht="12">
      <c r="B292" s="36" t="s">
        <v>27</v>
      </c>
      <c r="C292" s="54">
        <f>C101-C86</f>
        <v>19.159999999999968</v>
      </c>
      <c r="D292" s="54">
        <f>D101-D86</f>
        <v>20.31000000000006</v>
      </c>
      <c r="E292" s="55">
        <f>C292/C86</f>
        <v>0.044740221833041376</v>
      </c>
      <c r="F292" s="57">
        <f>D292/D86</f>
        <v>0.04217542985297795</v>
      </c>
      <c r="G292" s="189"/>
      <c r="H292" s="121"/>
      <c r="I292" s="121"/>
    </row>
    <row r="293" spans="2:9" ht="12">
      <c r="B293" s="36" t="s">
        <v>97</v>
      </c>
      <c r="C293" s="54">
        <f>C102-C87</f>
        <v>19.870000000000005</v>
      </c>
      <c r="D293" s="54">
        <f>D102-D87</f>
        <v>20.850000000000023</v>
      </c>
      <c r="E293" s="55">
        <f>C293/C87</f>
        <v>0.0443457495480617</v>
      </c>
      <c r="F293" s="57">
        <f>D293/D87</f>
        <v>0.0416758280197486</v>
      </c>
      <c r="G293" s="189"/>
      <c r="H293" s="121"/>
      <c r="I293" s="121"/>
    </row>
    <row r="294" spans="2:9" ht="12.75" thickBot="1">
      <c r="B294" s="40" t="s">
        <v>28</v>
      </c>
      <c r="C294" s="58">
        <f>C103-C88</f>
        <v>21.109999999999957</v>
      </c>
      <c r="D294" s="58">
        <f>D103-D88</f>
        <v>22.910000000000082</v>
      </c>
      <c r="E294" s="59">
        <f>C294/C88</f>
        <v>0.04215339763174176</v>
      </c>
      <c r="F294" s="60">
        <f>D294/D88</f>
        <v>0.039616801258884095</v>
      </c>
      <c r="G294" s="189"/>
      <c r="H294" s="121"/>
      <c r="I294" s="121"/>
    </row>
    <row r="295" spans="3:7" ht="12.75" thickBot="1">
      <c r="C295" s="1" t="s">
        <v>112</v>
      </c>
      <c r="D295" s="1" t="s">
        <v>113</v>
      </c>
      <c r="E295" s="1" t="s">
        <v>114</v>
      </c>
      <c r="F295" s="1" t="s">
        <v>113</v>
      </c>
      <c r="G295" s="172"/>
    </row>
    <row r="296" spans="2:7" ht="12">
      <c r="B296" s="120" t="s">
        <v>90</v>
      </c>
      <c r="C296" s="119"/>
      <c r="D296" s="56"/>
      <c r="E296" s="56"/>
      <c r="F296" s="49"/>
      <c r="G296" s="172"/>
    </row>
    <row r="297" spans="2:7" ht="12">
      <c r="B297" s="36" t="s">
        <v>26</v>
      </c>
      <c r="C297" s="54">
        <f>C116-C100</f>
        <v>11.400000000000091</v>
      </c>
      <c r="D297" s="54"/>
      <c r="E297" s="55">
        <f>C297/C100</f>
        <v>0.026366916458507014</v>
      </c>
      <c r="F297" s="57"/>
      <c r="G297" s="172"/>
    </row>
    <row r="298" spans="2:7" ht="12">
      <c r="B298" s="36" t="s">
        <v>27</v>
      </c>
      <c r="C298" s="54">
        <f>C117-C101</f>
        <v>11.399999999999977</v>
      </c>
      <c r="D298" s="54">
        <f>D117-D101</f>
        <v>11.399999999999977</v>
      </c>
      <c r="E298" s="55">
        <f>C298/C101</f>
        <v>0.025479984801412527</v>
      </c>
      <c r="F298" s="57">
        <f>D298/D101</f>
        <v>0.022715045728973593</v>
      </c>
      <c r="G298" s="172"/>
    </row>
    <row r="299" spans="2:7" ht="12">
      <c r="B299" s="36" t="s">
        <v>33</v>
      </c>
      <c r="C299" s="54">
        <f>C118-C102</f>
        <v>11.399999999999977</v>
      </c>
      <c r="D299" s="54">
        <f>D118-D102</f>
        <v>11.399999999999977</v>
      </c>
      <c r="E299" s="55">
        <f>C299/C102</f>
        <v>0.024362097704833906</v>
      </c>
      <c r="F299" s="57">
        <f>D299/D102</f>
        <v>0.021875119929385536</v>
      </c>
      <c r="G299" s="172"/>
    </row>
    <row r="300" spans="2:7" ht="12.75" thickBot="1">
      <c r="B300" s="40" t="s">
        <v>28</v>
      </c>
      <c r="C300" s="58">
        <f>C119-C103</f>
        <v>11.399999999999977</v>
      </c>
      <c r="D300" s="58">
        <f>D119-D103</f>
        <v>11.399999999999977</v>
      </c>
      <c r="E300" s="59">
        <f>C300/C103</f>
        <v>0.02184326499329369</v>
      </c>
      <c r="F300" s="60">
        <f>D300/D103</f>
        <v>0.018962075848303353</v>
      </c>
      <c r="G300" s="172"/>
    </row>
    <row r="301" spans="3:7" ht="12.75" thickBot="1">
      <c r="C301" s="1" t="s">
        <v>112</v>
      </c>
      <c r="D301" s="1" t="s">
        <v>113</v>
      </c>
      <c r="E301" s="1" t="s">
        <v>114</v>
      </c>
      <c r="F301" s="1" t="s">
        <v>113</v>
      </c>
      <c r="G301" s="172"/>
    </row>
    <row r="302" spans="2:7" ht="12">
      <c r="B302" s="120" t="s">
        <v>121</v>
      </c>
      <c r="C302" s="119"/>
      <c r="D302" s="56"/>
      <c r="E302" s="56"/>
      <c r="F302" s="49"/>
      <c r="G302" s="172"/>
    </row>
    <row r="303" spans="2:7" ht="12">
      <c r="B303" s="36" t="s">
        <v>26</v>
      </c>
      <c r="C303" s="54">
        <f>C132-C116</f>
        <v>6.6399999999999295</v>
      </c>
      <c r="D303" s="54"/>
      <c r="E303" s="55">
        <f>C303/C116</f>
        <v>0.014963043086352823</v>
      </c>
      <c r="F303" s="57"/>
      <c r="G303" s="172"/>
    </row>
    <row r="304" spans="2:7" ht="12">
      <c r="B304" s="36" t="s">
        <v>27</v>
      </c>
      <c r="C304" s="54">
        <f>C133-C117</f>
        <v>23.940000000000055</v>
      </c>
      <c r="D304" s="54">
        <f>D133-D117</f>
        <v>18.33000000000004</v>
      </c>
      <c r="E304" s="55">
        <f>C304/C117</f>
        <v>0.052178461672587904</v>
      </c>
      <c r="F304" s="57">
        <f>D304/D117</f>
        <v>0.035712198258226746</v>
      </c>
      <c r="G304" s="172"/>
    </row>
    <row r="305" spans="2:7" ht="12">
      <c r="B305" s="36" t="s">
        <v>33</v>
      </c>
      <c r="C305" s="54">
        <f>C134-C118</f>
        <v>30.689999999999998</v>
      </c>
      <c r="D305" s="54">
        <f>D134-D118</f>
        <v>30.3900000000001</v>
      </c>
      <c r="E305" s="55">
        <f>C305/C118</f>
        <v>0.06402553511077731</v>
      </c>
      <c r="F305" s="57">
        <f>D305/D118</f>
        <v>0.057066135877117403</v>
      </c>
      <c r="G305" s="172"/>
    </row>
    <row r="306" spans="2:7" ht="12.75" thickBot="1">
      <c r="B306" s="40" t="s">
        <v>28</v>
      </c>
      <c r="C306" s="54">
        <f>C135-C119</f>
        <v>36.8900000000001</v>
      </c>
      <c r="D306" s="54">
        <f>D135-D119</f>
        <v>30.720000000000027</v>
      </c>
      <c r="E306" s="55">
        <f>C306/C119</f>
        <v>0.06917307331708251</v>
      </c>
      <c r="F306" s="57">
        <f>D306/D119</f>
        <v>0.05014691478942218</v>
      </c>
      <c r="G306" s="172"/>
    </row>
    <row r="307" spans="3:7" ht="12.75" thickBot="1">
      <c r="C307" s="1" t="s">
        <v>112</v>
      </c>
      <c r="D307" s="1" t="s">
        <v>113</v>
      </c>
      <c r="E307" s="1" t="s">
        <v>114</v>
      </c>
      <c r="F307" s="1" t="s">
        <v>113</v>
      </c>
      <c r="G307" s="172"/>
    </row>
    <row r="308" spans="2:7" ht="12">
      <c r="B308" s="120" t="s">
        <v>18</v>
      </c>
      <c r="C308" s="119"/>
      <c r="D308" s="56"/>
      <c r="E308" s="56"/>
      <c r="F308" s="49"/>
      <c r="G308" s="172"/>
    </row>
    <row r="309" spans="2:7" ht="12">
      <c r="B309" s="36" t="s">
        <v>26</v>
      </c>
      <c r="C309" s="54">
        <f>C148-C132</f>
        <v>13.31000000000006</v>
      </c>
      <c r="D309" s="54"/>
      <c r="E309" s="55">
        <f>C309/C132</f>
        <v>0.02955150976909427</v>
      </c>
      <c r="F309" s="57"/>
      <c r="G309" s="172"/>
    </row>
    <row r="310" spans="2:7" ht="12">
      <c r="B310" s="36" t="s">
        <v>27</v>
      </c>
      <c r="C310" s="54">
        <f>C149-C133</f>
        <v>13.410000000000025</v>
      </c>
      <c r="D310" s="54">
        <f>D149-D133</f>
        <v>12.379999999999995</v>
      </c>
      <c r="E310" s="55">
        <f>C310/C133</f>
        <v>0.027778353184878354</v>
      </c>
      <c r="F310" s="57">
        <f>D310/D133</f>
        <v>0.02328818660647102</v>
      </c>
      <c r="G310" s="172"/>
    </row>
    <row r="311" spans="2:7" ht="12">
      <c r="B311" s="36" t="s">
        <v>97</v>
      </c>
      <c r="C311" s="54">
        <f>C150-C134</f>
        <v>13.520000000000095</v>
      </c>
      <c r="D311" s="54">
        <f>D150-D134</f>
        <v>11.969999999999914</v>
      </c>
      <c r="E311" s="55">
        <f>C311/C134</f>
        <v>0.026508244613062164</v>
      </c>
      <c r="F311" s="57">
        <f>D311/D134</f>
        <v>0.021263745048229643</v>
      </c>
      <c r="G311" s="172"/>
    </row>
    <row r="312" spans="2:7" ht="12.75" thickBot="1">
      <c r="B312" s="40" t="s">
        <v>28</v>
      </c>
      <c r="C312" s="54">
        <f>C151-C135</f>
        <v>14.029999999999973</v>
      </c>
      <c r="D312" s="54">
        <f>D151-D135</f>
        <v>7.459999999999923</v>
      </c>
      <c r="E312" s="55">
        <f>C312/C135</f>
        <v>0.024605833143338134</v>
      </c>
      <c r="F312" s="57">
        <f>D312/D135</f>
        <v>0.011596095255860105</v>
      </c>
      <c r="G312" s="172"/>
    </row>
    <row r="313" spans="3:7" ht="12.75" thickBot="1">
      <c r="C313" s="1" t="s">
        <v>112</v>
      </c>
      <c r="D313" s="1" t="s">
        <v>113</v>
      </c>
      <c r="E313" s="1" t="s">
        <v>114</v>
      </c>
      <c r="F313" s="1" t="s">
        <v>113</v>
      </c>
      <c r="G313" s="172"/>
    </row>
    <row r="314" spans="2:7" ht="12">
      <c r="B314" s="120" t="s">
        <v>123</v>
      </c>
      <c r="C314" s="119"/>
      <c r="D314" s="56"/>
      <c r="E314" s="56"/>
      <c r="F314" s="49"/>
      <c r="G314" s="172"/>
    </row>
    <row r="315" spans="2:7" ht="12">
      <c r="B315" s="36" t="s">
        <v>26</v>
      </c>
      <c r="C315" s="143">
        <f>C164-C148</f>
        <v>10.459999999999866</v>
      </c>
      <c r="D315" s="54"/>
      <c r="E315" s="55">
        <f>C315/C148</f>
        <v>0.022557201699337656</v>
      </c>
      <c r="F315" s="57"/>
      <c r="G315" s="172"/>
    </row>
    <row r="316" spans="2:7" ht="12">
      <c r="B316" s="36" t="s">
        <v>27</v>
      </c>
      <c r="C316" s="143">
        <f>C165-C149</f>
        <v>11.219999999999914</v>
      </c>
      <c r="D316" s="54">
        <f>D165-D149</f>
        <v>9.049999999999955</v>
      </c>
      <c r="E316" s="55">
        <f>C316/C149</f>
        <v>0.022613673008706692</v>
      </c>
      <c r="F316" s="57">
        <f>D316/D149</f>
        <v>0.016636641052979805</v>
      </c>
      <c r="G316" s="172"/>
    </row>
    <row r="317" spans="2:7" ht="12">
      <c r="B317" s="36" t="s">
        <v>33</v>
      </c>
      <c r="C317" s="143">
        <f>C166-C150</f>
        <v>11.979999999999905</v>
      </c>
      <c r="D317" s="54">
        <f>D166-D150</f>
        <v>9.550000000000068</v>
      </c>
      <c r="E317" s="55">
        <f>C317/C150</f>
        <v>0.022882246203800787</v>
      </c>
      <c r="F317" s="57">
        <f>D317/D150</f>
        <v>0.016611584623412886</v>
      </c>
      <c r="G317" s="172"/>
    </row>
    <row r="318" spans="2:7" ht="12.75" thickBot="1">
      <c r="B318" s="40" t="s">
        <v>28</v>
      </c>
      <c r="C318" s="143">
        <f>C167-C151</f>
        <v>12.959999999999923</v>
      </c>
      <c r="D318" s="54">
        <f>D167-D151</f>
        <v>10.400000000000091</v>
      </c>
      <c r="E318" s="55">
        <f>C318/C151</f>
        <v>0.0221834240525828</v>
      </c>
      <c r="F318" s="57">
        <f>D318/D151</f>
        <v>0.01598082301238528</v>
      </c>
      <c r="G318" s="172"/>
    </row>
    <row r="319" ht="12.75" thickBot="1"/>
    <row r="320" spans="2:6" ht="12">
      <c r="B320" s="120" t="s">
        <v>123</v>
      </c>
      <c r="C320" s="119"/>
      <c r="D320" s="56"/>
      <c r="E320" s="56"/>
      <c r="F320" s="49"/>
    </row>
    <row r="321" spans="2:6" ht="12">
      <c r="B321" s="36" t="s">
        <v>26</v>
      </c>
      <c r="C321" s="143">
        <f>C180-C164</f>
        <v>11.100000000000136</v>
      </c>
      <c r="D321" s="54"/>
      <c r="E321" s="55">
        <f>C321/C164</f>
        <v>0.023409325769239174</v>
      </c>
      <c r="F321" s="57"/>
    </row>
    <row r="322" spans="2:6" ht="12">
      <c r="B322" s="36" t="s">
        <v>27</v>
      </c>
      <c r="C322" s="143">
        <f>C181-C165</f>
        <v>11.10000000000008</v>
      </c>
      <c r="D322" s="54">
        <f>D181-D165</f>
        <v>11.100000000000023</v>
      </c>
      <c r="E322" s="55">
        <f>C322/C165</f>
        <v>0.021877094091213845</v>
      </c>
      <c r="F322" s="57">
        <f>D322/D165</f>
        <v>0.02007124387465422</v>
      </c>
    </row>
    <row r="323" spans="2:6" ht="12">
      <c r="B323" s="36" t="s">
        <v>97</v>
      </c>
      <c r="C323" s="143">
        <f>C182-C166</f>
        <v>11.100000000000136</v>
      </c>
      <c r="D323" s="54">
        <f>D182-D166</f>
        <v>11.100000000000023</v>
      </c>
      <c r="E323" s="55">
        <f>C323/C166</f>
        <v>0.020727130132765927</v>
      </c>
      <c r="F323" s="57">
        <f>D323/D166</f>
        <v>0.0189922149029002</v>
      </c>
    </row>
    <row r="324" spans="2:6" ht="12.75" thickBot="1">
      <c r="B324" s="40" t="s">
        <v>28</v>
      </c>
      <c r="C324" s="143">
        <f>C183-C167</f>
        <v>11.100000000000136</v>
      </c>
      <c r="D324" s="54">
        <f>D183-D167</f>
        <v>11.099999999999909</v>
      </c>
      <c r="E324" s="55">
        <f>C324/C167</f>
        <v>0.01858736059479577</v>
      </c>
      <c r="F324" s="57">
        <f>D324/D167</f>
        <v>0.01678816661121012</v>
      </c>
    </row>
    <row r="325" ht="12.75" thickBot="1"/>
    <row r="326" spans="2:6" ht="12">
      <c r="B326" s="118" t="s">
        <v>125</v>
      </c>
      <c r="C326" s="119"/>
      <c r="D326" s="56"/>
      <c r="E326" s="56"/>
      <c r="F326" s="49"/>
    </row>
    <row r="327" spans="2:6" ht="12">
      <c r="B327" s="36" t="s">
        <v>26</v>
      </c>
      <c r="C327" s="143">
        <f>C196-C164</f>
        <v>20.380000000000052</v>
      </c>
      <c r="D327" s="54"/>
      <c r="E327" s="55">
        <f>C327/C164</f>
        <v>0.042980365691629704</v>
      </c>
      <c r="F327" s="57"/>
    </row>
    <row r="328" spans="2:6" ht="12">
      <c r="B328" s="36" t="s">
        <v>27</v>
      </c>
      <c r="C328" s="143">
        <f>C197-C165</f>
        <v>21.140000000000043</v>
      </c>
      <c r="D328" s="54">
        <f>D197-D165</f>
        <v>21.430000000000064</v>
      </c>
      <c r="E328" s="55">
        <f>C328/C165</f>
        <v>0.04166502424218543</v>
      </c>
      <c r="F328" s="55">
        <f>D328/D165</f>
        <v>0.0387501582192649</v>
      </c>
    </row>
    <row r="329" spans="2:6" ht="12">
      <c r="B329" s="36" t="s">
        <v>33</v>
      </c>
      <c r="C329" s="143">
        <f>C198-C166</f>
        <v>21.769999999999982</v>
      </c>
      <c r="D329" s="54">
        <f>D198-D166</f>
        <v>22.069999999999936</v>
      </c>
      <c r="E329" s="55">
        <f>C329/C166</f>
        <v>0.040651317386514264</v>
      </c>
      <c r="F329" s="55">
        <f>D329/D166</f>
        <v>0.037761998460090575</v>
      </c>
    </row>
    <row r="330" spans="2:6" ht="12.75" thickBot="1">
      <c r="B330" s="40" t="s">
        <v>28</v>
      </c>
      <c r="C330" s="143">
        <f>C199-C167</f>
        <v>23.030000000000086</v>
      </c>
      <c r="D330" s="54">
        <f>D199-D167</f>
        <v>23.589999999999918</v>
      </c>
      <c r="E330" s="55">
        <f>C330/C167</f>
        <v>0.03856458689172459</v>
      </c>
      <c r="F330" s="55">
        <f>D330/D167</f>
        <v>0.03567863516742781</v>
      </c>
    </row>
    <row r="331" ht="12.75" thickBot="1"/>
    <row r="332" spans="2:6" ht="12">
      <c r="B332" s="118" t="s">
        <v>126</v>
      </c>
      <c r="C332" s="119"/>
      <c r="D332" s="56"/>
      <c r="E332" s="56"/>
      <c r="F332" s="49"/>
    </row>
    <row r="333" spans="2:6" ht="12">
      <c r="B333" s="36" t="s">
        <v>26</v>
      </c>
      <c r="C333" s="143">
        <f>C212-C196</f>
        <v>30.72000000000014</v>
      </c>
      <c r="D333" s="54"/>
      <c r="E333" s="55">
        <f>C333/C196</f>
        <v>0.06211707612981528</v>
      </c>
      <c r="F333" s="57"/>
    </row>
    <row r="334" spans="2:6" ht="12">
      <c r="B334" s="36" t="s">
        <v>27</v>
      </c>
      <c r="C334" s="143">
        <f>C213-C197</f>
        <v>2.6800000000000637</v>
      </c>
      <c r="D334" s="143">
        <f>D213-D197</f>
        <v>-5.9500000000000455</v>
      </c>
      <c r="E334" s="55">
        <f>C334/C197</f>
        <v>0.005070763641867978</v>
      </c>
      <c r="F334" s="55">
        <f>D334/D197</f>
        <v>-0.010357553180378173</v>
      </c>
    </row>
    <row r="335" spans="2:6" ht="12">
      <c r="B335" s="36" t="s">
        <v>33</v>
      </c>
      <c r="C335" s="143">
        <f>C214-C198</f>
        <v>-7.350000000000023</v>
      </c>
      <c r="D335" s="143">
        <f>D214-D198</f>
        <v>-21.019999999999982</v>
      </c>
      <c r="E335" s="55">
        <f>C335/C198</f>
        <v>-0.013188587834200651</v>
      </c>
      <c r="F335" s="55">
        <f>D335/D198</f>
        <v>-0.034656730198509504</v>
      </c>
    </row>
    <row r="336" spans="2:6" ht="12.75" thickBot="1">
      <c r="B336" s="40" t="s">
        <v>28</v>
      </c>
      <c r="C336" s="143">
        <f>C215-C199</f>
        <v>-8.830000000000041</v>
      </c>
      <c r="D336" s="143">
        <f>D215-D199</f>
        <v>-33.51999999999998</v>
      </c>
      <c r="E336" s="55">
        <f>C336/C199</f>
        <v>-0.014237113235839538</v>
      </c>
      <c r="F336" s="55">
        <f>D336/D199</f>
        <v>-0.04895074258510154</v>
      </c>
    </row>
    <row r="337" ht="12.75" thickBot="1"/>
    <row r="338" spans="2:6" ht="12">
      <c r="B338" s="118" t="s">
        <v>127</v>
      </c>
      <c r="C338" s="119"/>
      <c r="D338" s="56"/>
      <c r="E338" s="56"/>
      <c r="F338" s="49"/>
    </row>
    <row r="339" spans="2:6" ht="12">
      <c r="B339" s="36" t="s">
        <v>26</v>
      </c>
      <c r="C339" s="143">
        <f>C228-C212</f>
        <v>5.569999999999936</v>
      </c>
      <c r="D339" s="54"/>
      <c r="E339" s="55">
        <f>C339/C212</f>
        <v>0.01060407028766146</v>
      </c>
      <c r="F339" s="57"/>
    </row>
    <row r="340" spans="2:6" ht="12">
      <c r="B340" s="36" t="s">
        <v>27</v>
      </c>
      <c r="C340" s="143">
        <f>C229-C213</f>
        <v>9.339999999999918</v>
      </c>
      <c r="D340" s="143">
        <f>D229-D213</f>
        <v>23.809999999999945</v>
      </c>
      <c r="E340" s="55">
        <f>C340/C213</f>
        <v>0.01758283132530105</v>
      </c>
      <c r="F340" s="55">
        <f>D340/D213</f>
        <v>0.041881409297989385</v>
      </c>
    </row>
    <row r="341" spans="2:6" ht="12">
      <c r="B341" s="36" t="s">
        <v>33</v>
      </c>
      <c r="C341" s="143">
        <f>C230-C214</f>
        <v>13.690000000000055</v>
      </c>
      <c r="D341" s="143">
        <f>D230-D214</f>
        <v>33.049999999999955</v>
      </c>
      <c r="E341" s="55">
        <f>C341/C214</f>
        <v>0.024893172106555245</v>
      </c>
      <c r="F341" s="55">
        <f>D341/D214</f>
        <v>0.05644748078565321</v>
      </c>
    </row>
    <row r="342" spans="2:6" ht="12.75" thickBot="1">
      <c r="B342" s="40" t="s">
        <v>28</v>
      </c>
      <c r="C342" s="143">
        <f>C231-C215</f>
        <v>-29.360000000000014</v>
      </c>
      <c r="D342" s="143">
        <f>D231-D215</f>
        <v>-8.610000000000014</v>
      </c>
      <c r="E342" s="55">
        <f>C342/C215</f>
        <v>-0.04802250646079364</v>
      </c>
      <c r="F342" s="55">
        <f>D342/D215</f>
        <v>-0.013220729366602709</v>
      </c>
    </row>
    <row r="343" ht="12.75" thickBot="1"/>
    <row r="344" spans="2:6" ht="12">
      <c r="B344" s="118" t="s">
        <v>134</v>
      </c>
      <c r="C344" s="119"/>
      <c r="D344" s="56"/>
      <c r="E344" s="56"/>
      <c r="F344" s="49"/>
    </row>
    <row r="345" spans="2:6" ht="12">
      <c r="B345" s="36" t="s">
        <v>26</v>
      </c>
      <c r="C345" s="143">
        <f>C244-C228</f>
        <v>-3.9200000000000728</v>
      </c>
      <c r="D345" s="54"/>
      <c r="E345" s="55">
        <f>C345/C228</f>
        <v>-0.007384522643357834</v>
      </c>
      <c r="F345" s="57"/>
    </row>
    <row r="346" spans="2:6" ht="12">
      <c r="B346" s="36" t="s">
        <v>27</v>
      </c>
      <c r="C346" s="143">
        <f>C245-C229</f>
        <v>4.980000000000018</v>
      </c>
      <c r="D346" s="143">
        <f>D237-D221</f>
        <v>9.179999999999993</v>
      </c>
      <c r="E346" s="55">
        <f>C346/C229</f>
        <v>0.009213009213009247</v>
      </c>
      <c r="F346" s="55">
        <f>D346/D229</f>
        <v>0.01549837925445704</v>
      </c>
    </row>
    <row r="347" spans="2:6" ht="12">
      <c r="B347" s="36" t="s">
        <v>33</v>
      </c>
      <c r="C347" s="143">
        <f>C246-C230</f>
        <v>6.779999999999973</v>
      </c>
      <c r="D347" s="143">
        <f>D238-D222</f>
        <v>10.669999999999987</v>
      </c>
      <c r="E347" s="55">
        <f>C347/C230</f>
        <v>0.012028954651905423</v>
      </c>
      <c r="F347" s="55">
        <f>D347/D230</f>
        <v>0.01725002020855224</v>
      </c>
    </row>
    <row r="348" spans="2:6" ht="12.75" thickBot="1">
      <c r="B348" s="40" t="s">
        <v>28</v>
      </c>
      <c r="C348" s="143">
        <f>C247-C231</f>
        <v>9.039999999999964</v>
      </c>
      <c r="D348" s="143">
        <f>D239-D223</f>
        <v>12.5</v>
      </c>
      <c r="E348" s="55">
        <f>C348/C231</f>
        <v>0.01553211229854638</v>
      </c>
      <c r="F348" s="55">
        <f>D348/D231</f>
        <v>0.019451014564919707</v>
      </c>
    </row>
    <row r="349" ht="12.75" thickBot="1"/>
    <row r="350" spans="2:6" ht="12">
      <c r="B350" s="118" t="s">
        <v>135</v>
      </c>
      <c r="C350" s="119"/>
      <c r="D350" s="56"/>
      <c r="E350" s="56"/>
      <c r="F350" s="49"/>
    </row>
    <row r="351" spans="2:6" ht="12">
      <c r="B351" s="36" t="s">
        <v>26</v>
      </c>
      <c r="C351" s="148">
        <f>C260-C244</f>
        <v>24.300000000000068</v>
      </c>
      <c r="D351" s="54"/>
      <c r="E351" s="55">
        <f>C351/C244</f>
        <v>0.04611705761785483</v>
      </c>
      <c r="F351" s="57"/>
    </row>
    <row r="352" spans="2:6" ht="12">
      <c r="B352" s="36" t="s">
        <v>27</v>
      </c>
      <c r="C352" s="148">
        <f aca="true" t="shared" si="2" ref="C352:D354">C261-C245</f>
        <v>24.300000000000068</v>
      </c>
      <c r="D352" s="143">
        <f>D261-D245</f>
        <v>37.200000000000045</v>
      </c>
      <c r="E352" s="55">
        <f>C352/C245</f>
        <v>0.04454465464144315</v>
      </c>
      <c r="F352" s="57">
        <f>D352/D245</f>
        <v>0.06228026117528888</v>
      </c>
    </row>
    <row r="353" spans="2:6" ht="12">
      <c r="B353" s="36" t="s">
        <v>33</v>
      </c>
      <c r="C353" s="148">
        <f t="shared" si="2"/>
        <v>28.500000000000114</v>
      </c>
      <c r="D353" s="143">
        <f t="shared" si="2"/>
        <v>37.200000000000045</v>
      </c>
      <c r="E353" s="55">
        <f>C353/C246</f>
        <v>0.04996318502156326</v>
      </c>
      <c r="F353" s="57">
        <f>D353/D246</f>
        <v>0.059518095420946604</v>
      </c>
    </row>
    <row r="354" spans="2:6" ht="12.75" thickBot="1">
      <c r="B354" s="40" t="s">
        <v>28</v>
      </c>
      <c r="C354" s="149">
        <f t="shared" si="2"/>
        <v>28.500000000000114</v>
      </c>
      <c r="D354" s="150">
        <f t="shared" si="2"/>
        <v>37.19999999999993</v>
      </c>
      <c r="E354" s="59">
        <f>C354/C247</f>
        <v>0.048218454979190126</v>
      </c>
      <c r="F354" s="60">
        <f>D354/D247</f>
        <v>0.05714812425108294</v>
      </c>
    </row>
  </sheetData>
  <sheetProtection/>
  <mergeCells count="109">
    <mergeCell ref="C258:D258"/>
    <mergeCell ref="E258:F258"/>
    <mergeCell ref="A249:A263"/>
    <mergeCell ref="E154:F154"/>
    <mergeCell ref="B169:C169"/>
    <mergeCell ref="C170:D170"/>
    <mergeCell ref="E170:F170"/>
    <mergeCell ref="C178:D178"/>
    <mergeCell ref="E178:F178"/>
    <mergeCell ref="C162:D162"/>
    <mergeCell ref="E162:F162"/>
    <mergeCell ref="J73:K73"/>
    <mergeCell ref="E83:F83"/>
    <mergeCell ref="A58:A88"/>
    <mergeCell ref="B278:C278"/>
    <mergeCell ref="B58:C58"/>
    <mergeCell ref="C59:D59"/>
    <mergeCell ref="C83:D83"/>
    <mergeCell ref="A90:A103"/>
    <mergeCell ref="B90:C90"/>
    <mergeCell ref="C98:D98"/>
    <mergeCell ref="G38:H38"/>
    <mergeCell ref="G39:H39"/>
    <mergeCell ref="E50:F50"/>
    <mergeCell ref="E68:F68"/>
    <mergeCell ref="B75:C75"/>
    <mergeCell ref="B266:C266"/>
    <mergeCell ref="B137:C137"/>
    <mergeCell ref="C138:D138"/>
    <mergeCell ref="E138:F138"/>
    <mergeCell ref="C146:D146"/>
    <mergeCell ref="C23:D23"/>
    <mergeCell ref="E23:F23"/>
    <mergeCell ref="E32:F32"/>
    <mergeCell ref="B22:C22"/>
    <mergeCell ref="B4:E4"/>
    <mergeCell ref="B272:C272"/>
    <mergeCell ref="B12:F12"/>
    <mergeCell ref="E146:F146"/>
    <mergeCell ref="B153:C153"/>
    <mergeCell ref="C154:D154"/>
    <mergeCell ref="A5:A20"/>
    <mergeCell ref="E6:F6"/>
    <mergeCell ref="C15:D15"/>
    <mergeCell ref="E15:F15"/>
    <mergeCell ref="A22:A37"/>
    <mergeCell ref="A40:A55"/>
    <mergeCell ref="B29:F29"/>
    <mergeCell ref="B40:C40"/>
    <mergeCell ref="C41:D41"/>
    <mergeCell ref="C50:D50"/>
    <mergeCell ref="B47:G47"/>
    <mergeCell ref="E59:G59"/>
    <mergeCell ref="B65:G65"/>
    <mergeCell ref="C68:D68"/>
    <mergeCell ref="B105:C105"/>
    <mergeCell ref="B2:D2"/>
    <mergeCell ref="B3:D3"/>
    <mergeCell ref="B5:C5"/>
    <mergeCell ref="C6:D6"/>
    <mergeCell ref="C32:D32"/>
    <mergeCell ref="E40:F40"/>
    <mergeCell ref="E58:F58"/>
    <mergeCell ref="E75:F75"/>
    <mergeCell ref="E90:F90"/>
    <mergeCell ref="E105:F105"/>
    <mergeCell ref="H40:H135"/>
    <mergeCell ref="E106:F106"/>
    <mergeCell ref="E114:F114"/>
    <mergeCell ref="E98:F98"/>
    <mergeCell ref="E41:G41"/>
    <mergeCell ref="A137:A167"/>
    <mergeCell ref="G266:G318"/>
    <mergeCell ref="B121:C121"/>
    <mergeCell ref="C122:D122"/>
    <mergeCell ref="E122:F122"/>
    <mergeCell ref="C130:D130"/>
    <mergeCell ref="E130:F130"/>
    <mergeCell ref="A105:A135"/>
    <mergeCell ref="C106:D106"/>
    <mergeCell ref="C114:D114"/>
    <mergeCell ref="B217:C217"/>
    <mergeCell ref="C218:D218"/>
    <mergeCell ref="E218:F218"/>
    <mergeCell ref="B185:C185"/>
    <mergeCell ref="C186:D186"/>
    <mergeCell ref="E186:F186"/>
    <mergeCell ref="C194:D194"/>
    <mergeCell ref="E194:F194"/>
    <mergeCell ref="B201:C201"/>
    <mergeCell ref="A233:A247"/>
    <mergeCell ref="C226:D226"/>
    <mergeCell ref="E226:F226"/>
    <mergeCell ref="A169:A199"/>
    <mergeCell ref="A201:A215"/>
    <mergeCell ref="A217:A231"/>
    <mergeCell ref="C202:D202"/>
    <mergeCell ref="E202:F202"/>
    <mergeCell ref="C210:D210"/>
    <mergeCell ref="E210:F210"/>
    <mergeCell ref="K250:L250"/>
    <mergeCell ref="B233:C233"/>
    <mergeCell ref="C234:D234"/>
    <mergeCell ref="E234:F234"/>
    <mergeCell ref="C242:D242"/>
    <mergeCell ref="E242:F242"/>
    <mergeCell ref="B249:C249"/>
    <mergeCell ref="C250:D250"/>
    <mergeCell ref="E250:F250"/>
  </mergeCells>
  <printOptions/>
  <pageMargins left="0.787401575" right="0.787401575" top="0.984251969" bottom="0.984251969" header="0.5" footer="0.5"/>
  <pageSetup orientation="portrait" paperSize="9"/>
</worksheet>
</file>

<file path=xl/worksheets/sheet5.xml><?xml version="1.0" encoding="utf-8"?>
<worksheet xmlns="http://schemas.openxmlformats.org/spreadsheetml/2006/main" xmlns:r="http://schemas.openxmlformats.org/officeDocument/2006/relationships">
  <dimension ref="B1:P12"/>
  <sheetViews>
    <sheetView zoomScalePageLayoutView="0" workbookViewId="0" topLeftCell="A1">
      <selection activeCell="S34" sqref="S34"/>
    </sheetView>
  </sheetViews>
  <sheetFormatPr defaultColWidth="11.00390625" defaultRowHeight="12.75"/>
  <cols>
    <col min="2" max="13" width="8.50390625" style="0" customWidth="1"/>
  </cols>
  <sheetData>
    <row r="1" spans="2:11" ht="24.75" customHeight="1">
      <c r="B1" s="146" t="s">
        <v>117</v>
      </c>
      <c r="C1" s="146"/>
      <c r="D1" s="146"/>
      <c r="E1" s="146"/>
      <c r="F1" s="146"/>
      <c r="G1" s="146"/>
      <c r="H1" s="146"/>
      <c r="I1" s="146"/>
      <c r="J1" s="146"/>
      <c r="K1" s="146"/>
    </row>
    <row r="2" spans="2:11" ht="12.75" customHeight="1">
      <c r="B2" s="146"/>
      <c r="C2" s="146"/>
      <c r="D2" s="146"/>
      <c r="E2" s="146"/>
      <c r="F2" s="146"/>
      <c r="G2" s="146"/>
      <c r="H2" s="146"/>
      <c r="I2" s="146"/>
      <c r="J2" s="146"/>
      <c r="K2" s="146"/>
    </row>
    <row r="5" spans="3:16" ht="12">
      <c r="C5">
        <v>2008</v>
      </c>
      <c r="D5">
        <v>2009</v>
      </c>
      <c r="E5">
        <v>2010</v>
      </c>
      <c r="F5" s="139">
        <v>39082</v>
      </c>
      <c r="G5" s="139">
        <v>39263</v>
      </c>
      <c r="H5">
        <v>2012</v>
      </c>
      <c r="I5">
        <v>2013</v>
      </c>
      <c r="J5" t="s">
        <v>122</v>
      </c>
      <c r="K5" t="s">
        <v>17</v>
      </c>
      <c r="L5" t="s">
        <v>124</v>
      </c>
      <c r="M5" t="s">
        <v>19</v>
      </c>
      <c r="N5" t="s">
        <v>129</v>
      </c>
      <c r="O5" t="s">
        <v>130</v>
      </c>
      <c r="P5" t="s">
        <v>131</v>
      </c>
    </row>
    <row r="6" spans="2:16" ht="12">
      <c r="B6" s="36" t="s">
        <v>38</v>
      </c>
      <c r="C6">
        <f>comparaisons!C17</f>
        <v>429.84</v>
      </c>
      <c r="D6">
        <f>comparaisons!C34</f>
        <v>390.21999999999997</v>
      </c>
      <c r="E6">
        <f>comparaisons!C52</f>
        <v>397.63</v>
      </c>
      <c r="F6">
        <f>comparaisons!C70</f>
        <v>408.11</v>
      </c>
      <c r="G6">
        <f>comparaisons!C85</f>
        <v>413.62</v>
      </c>
      <c r="H6">
        <f>comparaisons!C100</f>
        <v>432.35999999999996</v>
      </c>
      <c r="I6">
        <f>comparaisons!C116</f>
        <v>443.76000000000005</v>
      </c>
      <c r="J6">
        <f>comparaisons!C132</f>
        <v>450.4</v>
      </c>
      <c r="K6">
        <f>comparaisons!C148</f>
        <v>463.71000000000004</v>
      </c>
      <c r="L6">
        <f>comparaisons!C164</f>
        <v>474.1699999999999</v>
      </c>
      <c r="M6">
        <f>comparaisons!C180</f>
        <v>485.27000000000004</v>
      </c>
      <c r="N6">
        <f>comparaisons!C196</f>
        <v>494.54999999999995</v>
      </c>
      <c r="O6">
        <f>comparaisons!C212</f>
        <v>525.2700000000001</v>
      </c>
      <c r="P6">
        <f>comparaisons!C228</f>
        <v>530.84</v>
      </c>
    </row>
    <row r="7" spans="2:16" ht="12">
      <c r="B7" s="36" t="s">
        <v>106</v>
      </c>
      <c r="C7">
        <f>comparaisons!C18</f>
        <v>394.8</v>
      </c>
      <c r="D7">
        <f>comparaisons!C35</f>
        <v>401.38</v>
      </c>
      <c r="E7">
        <f>comparaisons!C53</f>
        <v>413.12</v>
      </c>
      <c r="F7">
        <f>comparaisons!C71</f>
        <v>422.30999999999995</v>
      </c>
      <c r="G7">
        <f>comparaisons!C86</f>
        <v>428.25</v>
      </c>
      <c r="H7">
        <f>comparaisons!C101</f>
        <v>447.40999999999997</v>
      </c>
      <c r="I7">
        <f>comparaisons!C117</f>
        <v>458.80999999999995</v>
      </c>
      <c r="J7">
        <f>comparaisons!C133</f>
        <v>482.75</v>
      </c>
      <c r="K7">
        <f>comparaisons!C149</f>
        <v>496.16</v>
      </c>
      <c r="L7">
        <f>comparaisons!C165</f>
        <v>507.37999999999994</v>
      </c>
      <c r="M7">
        <f>comparaisons!C181</f>
        <v>518.48</v>
      </c>
      <c r="N7">
        <f>comparaisons!C197</f>
        <v>528.52</v>
      </c>
      <c r="O7">
        <f>comparaisons!C213</f>
        <v>531.2</v>
      </c>
      <c r="P7">
        <f>comparaisons!C229</f>
        <v>540.54</v>
      </c>
    </row>
    <row r="8" spans="2:16" ht="12">
      <c r="B8" s="36" t="s">
        <v>107</v>
      </c>
      <c r="C8">
        <f>comparaisons!C19</f>
        <v>456</v>
      </c>
      <c r="D8">
        <f>comparaisons!C36</f>
        <v>434.28</v>
      </c>
      <c r="E8">
        <f>comparaisons!C54</f>
        <v>434.43</v>
      </c>
      <c r="F8">
        <f>comparaisons!C72</f>
        <v>441.7</v>
      </c>
      <c r="G8">
        <f>comparaisons!C87</f>
        <v>448.07</v>
      </c>
      <c r="H8">
        <f>comparaisons!C102</f>
        <v>467.94</v>
      </c>
      <c r="I8">
        <f>comparaisons!C118</f>
        <v>479.34</v>
      </c>
      <c r="J8">
        <f>comparaisons!C134</f>
        <v>510.03</v>
      </c>
      <c r="K8">
        <f>comparaisons!C150</f>
        <v>523.5500000000001</v>
      </c>
      <c r="L8">
        <f>comparaisons!C166</f>
        <v>535.53</v>
      </c>
      <c r="M8">
        <f>comparaisons!C182</f>
        <v>546.6300000000001</v>
      </c>
      <c r="N8">
        <f>comparaisons!C198</f>
        <v>557.3</v>
      </c>
      <c r="O8">
        <f>comparaisons!C214</f>
        <v>549.9499999999999</v>
      </c>
      <c r="P8">
        <f>comparaisons!C230</f>
        <v>563.64</v>
      </c>
    </row>
    <row r="9" spans="2:16" ht="12">
      <c r="B9" s="36" t="s">
        <v>108</v>
      </c>
      <c r="C9">
        <f>comparaisons!C20</f>
        <v>509.64</v>
      </c>
      <c r="D9">
        <f>comparaisons!C37</f>
        <v>505.63</v>
      </c>
      <c r="E9">
        <f>comparaisons!C55</f>
        <v>490.5</v>
      </c>
      <c r="F9">
        <f>comparaisons!C73</f>
        <v>493.66999999999996</v>
      </c>
      <c r="G9">
        <f>comparaisons!C88</f>
        <v>500.79</v>
      </c>
      <c r="H9">
        <f>comparaisons!C103</f>
        <v>521.9</v>
      </c>
      <c r="I9">
        <f>comparaisons!C119</f>
        <v>533.3</v>
      </c>
      <c r="J9">
        <f>comparaisons!C135</f>
        <v>570.19</v>
      </c>
      <c r="K9">
        <f>comparaisons!C151</f>
        <v>584.22</v>
      </c>
      <c r="L9">
        <f>comparaisons!C167</f>
        <v>597.18</v>
      </c>
      <c r="M9">
        <f>comparaisons!C183</f>
        <v>608.2800000000001</v>
      </c>
      <c r="N9">
        <f>comparaisons!C199</f>
        <v>620.21</v>
      </c>
      <c r="O9">
        <f>comparaisons!C215</f>
        <v>611.38</v>
      </c>
      <c r="P9">
        <f>comparaisons!C231</f>
        <v>582.02</v>
      </c>
    </row>
    <row r="10" spans="2:16" ht="12">
      <c r="B10" s="36" t="s">
        <v>109</v>
      </c>
      <c r="C10">
        <f>comparaisons!D18</f>
        <v>440.88</v>
      </c>
      <c r="D10">
        <f>comparaisons!D35</f>
        <v>426.45000000000005</v>
      </c>
      <c r="E10">
        <f>comparaisons!D53</f>
        <v>470.5</v>
      </c>
      <c r="F10">
        <f>comparaisons!D71</f>
        <v>474.77</v>
      </c>
      <c r="G10">
        <f>comparaisons!D86</f>
        <v>481.55999999999995</v>
      </c>
      <c r="H10">
        <f>comparaisons!D101</f>
        <v>501.87</v>
      </c>
      <c r="I10">
        <f>comparaisons!D117</f>
        <v>513.27</v>
      </c>
      <c r="J10">
        <f>comparaisons!D133</f>
        <v>531.6</v>
      </c>
      <c r="K10">
        <f>comparaisons!D149</f>
        <v>543.98</v>
      </c>
      <c r="L10">
        <f>comparaisons!D165</f>
        <v>553.03</v>
      </c>
      <c r="M10">
        <f>comparaisons!D181</f>
        <v>564.13</v>
      </c>
      <c r="N10">
        <f>comparaisons!D197</f>
        <v>574.46</v>
      </c>
      <c r="O10">
        <f>comparaisons!D213</f>
        <v>568.51</v>
      </c>
      <c r="P10">
        <f>comparaisons!D229</f>
        <v>592.3199999999999</v>
      </c>
    </row>
    <row r="11" spans="2:16" ht="12">
      <c r="B11" s="36" t="s">
        <v>115</v>
      </c>
      <c r="C11">
        <f>comparaisons!D19</f>
        <v>527.64</v>
      </c>
      <c r="D11">
        <f>comparaisons!D36</f>
        <v>492</v>
      </c>
      <c r="E11">
        <f>comparaisons!D54</f>
        <v>490.46</v>
      </c>
      <c r="F11">
        <f>comparaisons!D72</f>
        <v>493.24</v>
      </c>
      <c r="G11">
        <f>comparaisons!D87</f>
        <v>500.28999999999996</v>
      </c>
      <c r="H11">
        <f>comparaisons!D102</f>
        <v>521.14</v>
      </c>
      <c r="I11">
        <f>comparaisons!D118</f>
        <v>532.54</v>
      </c>
      <c r="J11">
        <f>comparaisons!D134</f>
        <v>562.9300000000001</v>
      </c>
      <c r="K11">
        <f>comparaisons!D150</f>
        <v>574.9</v>
      </c>
      <c r="L11">
        <f>comparaisons!D166</f>
        <v>584.45</v>
      </c>
      <c r="M11">
        <f>comparaisons!D182</f>
        <v>595.5500000000001</v>
      </c>
      <c r="N11">
        <f>comparaisons!D198</f>
        <v>606.52</v>
      </c>
      <c r="O11">
        <f>comparaisons!D214</f>
        <v>585.5</v>
      </c>
      <c r="P11">
        <f>comparaisons!D230</f>
        <v>618.55</v>
      </c>
    </row>
    <row r="12" spans="2:16" ht="12">
      <c r="B12" s="36" t="s">
        <v>116</v>
      </c>
      <c r="C12">
        <f>comparaisons!D20</f>
        <v>614.1600000000001</v>
      </c>
      <c r="D12">
        <f>comparaisons!D37</f>
        <v>569.8199999999999</v>
      </c>
      <c r="E12">
        <f>comparaisons!D55</f>
        <v>573.39</v>
      </c>
      <c r="F12">
        <f>comparaisons!D73</f>
        <v>570.1</v>
      </c>
      <c r="G12">
        <f>comparaisons!D88</f>
        <v>578.29</v>
      </c>
      <c r="H12">
        <f>comparaisons!D103</f>
        <v>601.2</v>
      </c>
      <c r="I12">
        <f>comparaisons!D119</f>
        <v>612.6</v>
      </c>
      <c r="J12">
        <f>comparaisons!D135</f>
        <v>643.32</v>
      </c>
      <c r="K12">
        <f>comparaisons!D151</f>
        <v>650.78</v>
      </c>
      <c r="L12">
        <f>comparaisons!D167</f>
        <v>661.1800000000001</v>
      </c>
      <c r="M12">
        <f>comparaisons!D183</f>
        <v>672.28</v>
      </c>
      <c r="N12">
        <f>comparaisons!D199</f>
        <v>684.77</v>
      </c>
      <c r="O12">
        <f>comparaisons!D215</f>
        <v>651.25</v>
      </c>
      <c r="P12">
        <f>comparaisons!D231</f>
        <v>642.64</v>
      </c>
    </row>
  </sheetData>
  <sheetProtection/>
  <printOptions/>
  <pageMargins left="0.787401575" right="0.787401575" top="0.984251969" bottom="0.984251969"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M34"/>
  <sheetViews>
    <sheetView zoomScalePageLayoutView="0" workbookViewId="0" topLeftCell="A1">
      <selection activeCell="D14" sqref="D14"/>
    </sheetView>
  </sheetViews>
  <sheetFormatPr defaultColWidth="11.00390625" defaultRowHeight="12.75"/>
  <cols>
    <col min="1" max="1" width="17.50390625" style="0" customWidth="1"/>
    <col min="2" max="2" width="11.50390625" style="0" customWidth="1"/>
    <col min="3" max="3" width="18.875" style="0" customWidth="1"/>
    <col min="4" max="4" width="15.875" style="0" customWidth="1"/>
    <col min="5" max="6" width="14.00390625" style="0" customWidth="1"/>
    <col min="7" max="7" width="46.625" style="0" customWidth="1"/>
    <col min="8" max="11" width="0.37109375" style="0" customWidth="1"/>
  </cols>
  <sheetData>
    <row r="1" ht="12.75" thickBot="1"/>
    <row r="2" spans="1:11" s="8" customFormat="1" ht="18.75" customHeight="1">
      <c r="A2" s="167" t="s">
        <v>21</v>
      </c>
      <c r="B2" s="167"/>
      <c r="C2" s="31">
        <v>41486</v>
      </c>
      <c r="D2" s="7"/>
      <c r="E2" s="7"/>
      <c r="F2" s="7"/>
      <c r="G2" s="165" t="s">
        <v>60</v>
      </c>
      <c r="H2" s="20">
        <f>365*24</f>
        <v>8760</v>
      </c>
      <c r="I2" s="20">
        <v>3</v>
      </c>
      <c r="J2" s="20">
        <f>I2*H$2</f>
        <v>26280</v>
      </c>
      <c r="K2" s="4">
        <f>J2*0.3</f>
        <v>7884</v>
      </c>
    </row>
    <row r="3" spans="2:11" ht="12.75" customHeight="1">
      <c r="B3" s="170" t="s">
        <v>24</v>
      </c>
      <c r="C3" s="170"/>
      <c r="D3" s="170" t="s">
        <v>25</v>
      </c>
      <c r="E3" s="170"/>
      <c r="F3" s="41"/>
      <c r="G3" s="165"/>
      <c r="H3" s="20"/>
      <c r="I3" s="20">
        <v>6</v>
      </c>
      <c r="J3" s="20">
        <f>I3*H$2</f>
        <v>52560</v>
      </c>
      <c r="K3" s="4">
        <f>J3*0.3</f>
        <v>15768</v>
      </c>
    </row>
    <row r="4" spans="1:11" s="1" customFormat="1" ht="12.75" customHeight="1">
      <c r="A4" s="42" t="s">
        <v>29</v>
      </c>
      <c r="B4" s="42" t="s">
        <v>30</v>
      </c>
      <c r="C4" s="42" t="s">
        <v>78</v>
      </c>
      <c r="D4" s="42" t="s">
        <v>30</v>
      </c>
      <c r="E4" s="42" t="s">
        <v>48</v>
      </c>
      <c r="F4" s="42" t="s">
        <v>49</v>
      </c>
      <c r="G4" s="165"/>
      <c r="H4" s="46"/>
      <c r="I4" s="46">
        <v>9</v>
      </c>
      <c r="J4" s="46">
        <f>I4*H$2</f>
        <v>78840</v>
      </c>
      <c r="K4" s="47">
        <f>J4*0.3</f>
        <v>23652</v>
      </c>
    </row>
    <row r="5" spans="1:11" ht="12">
      <c r="A5" s="10" t="s">
        <v>26</v>
      </c>
      <c r="B5" s="44">
        <v>67.04</v>
      </c>
      <c r="C5" s="11"/>
      <c r="D5" s="45">
        <v>14.5</v>
      </c>
      <c r="E5" s="12"/>
      <c r="F5" s="37"/>
      <c r="G5" s="166"/>
      <c r="H5" s="20"/>
      <c r="I5" s="20">
        <v>12</v>
      </c>
      <c r="J5" s="20">
        <f>I5*H$2</f>
        <v>105120</v>
      </c>
      <c r="K5" s="4">
        <f>J5*0.3</f>
        <v>31536</v>
      </c>
    </row>
    <row r="6" spans="1:13" ht="12">
      <c r="A6" s="10" t="s">
        <v>27</v>
      </c>
      <c r="B6" s="44">
        <v>100.74</v>
      </c>
      <c r="C6" s="11">
        <v>114.42</v>
      </c>
      <c r="D6" s="45">
        <v>14.66</v>
      </c>
      <c r="E6" s="12">
        <v>15.93</v>
      </c>
      <c r="F6" s="37">
        <v>12.52</v>
      </c>
      <c r="G6" s="68">
        <f>((C6+D$13*(E6/100))-(B6+D$13*(D6/100)))/((E6/100)-(F6/100))</f>
        <v>504.70967741935493</v>
      </c>
      <c r="H6" s="22">
        <f>C6-B6</f>
        <v>13.680000000000007</v>
      </c>
      <c r="I6" s="21">
        <f>(D6-F6)/100</f>
        <v>0.021400000000000006</v>
      </c>
      <c r="J6" s="20">
        <f>H6/I6</f>
        <v>639.2523364485983</v>
      </c>
      <c r="K6" s="4">
        <f>J6*0.3</f>
        <v>191.77570093457948</v>
      </c>
      <c r="M6" s="44">
        <v>91.92</v>
      </c>
    </row>
    <row r="7" spans="1:13" ht="12">
      <c r="A7" s="10" t="s">
        <v>33</v>
      </c>
      <c r="B7" s="44">
        <v>118.74</v>
      </c>
      <c r="C7" s="11">
        <v>140.65</v>
      </c>
      <c r="D7" s="45">
        <v>14.83</v>
      </c>
      <c r="E7" s="12">
        <v>15.93</v>
      </c>
      <c r="F7" s="37">
        <v>12.52</v>
      </c>
      <c r="G7" s="68">
        <f>((C7+D$13*(E7/100))-(B7+D$13*(D7/100)))/((E7/100)-(F7/100))</f>
        <v>732.1994134897368</v>
      </c>
      <c r="M7" s="22">
        <f>M6-B5</f>
        <v>24.879999999999995</v>
      </c>
    </row>
    <row r="8" spans="1:13" ht="12">
      <c r="A8" s="10" t="s">
        <v>28</v>
      </c>
      <c r="B8" s="44">
        <v>137.12</v>
      </c>
      <c r="C8" s="11">
        <v>164.74</v>
      </c>
      <c r="D8" s="45">
        <v>14.83</v>
      </c>
      <c r="E8" s="12">
        <v>15.93</v>
      </c>
      <c r="F8" s="37">
        <v>12.52</v>
      </c>
      <c r="G8" s="68">
        <f>((C8+D$13*(E8/100))-(B8+D$13*(D8/100)))/((E8/100)-(F8/100))</f>
        <v>899.6480938416423</v>
      </c>
      <c r="M8" s="147">
        <f>D5-14.5</f>
        <v>0</v>
      </c>
    </row>
    <row r="9" spans="1:13" ht="12">
      <c r="A9" s="171" t="s">
        <v>101</v>
      </c>
      <c r="B9" s="172"/>
      <c r="C9" s="172"/>
      <c r="D9" s="172"/>
      <c r="E9" s="172"/>
      <c r="F9" s="30"/>
      <c r="M9" t="e">
        <f>M7/(M8*100)</f>
        <v>#DIV/0!</v>
      </c>
    </row>
    <row r="10" spans="1:6" ht="12">
      <c r="A10" s="173" t="s">
        <v>110</v>
      </c>
      <c r="B10" s="174"/>
      <c r="C10" s="174"/>
      <c r="D10" s="174"/>
      <c r="E10" s="174"/>
      <c r="F10" s="174"/>
    </row>
    <row r="12" ht="17.25">
      <c r="C12" s="142" t="s">
        <v>103</v>
      </c>
    </row>
    <row r="13" spans="1:6" ht="19.5" customHeight="1">
      <c r="A13" s="167" t="s">
        <v>132</v>
      </c>
      <c r="B13" s="169"/>
      <c r="C13" s="169"/>
      <c r="D13" s="140">
        <v>278</v>
      </c>
      <c r="E13" s="1" t="s">
        <v>58</v>
      </c>
      <c r="F13" s="1"/>
    </row>
    <row r="14" spans="1:13" ht="16.5" customHeight="1">
      <c r="A14" s="167" t="s">
        <v>23</v>
      </c>
      <c r="B14" s="168"/>
      <c r="C14" s="168"/>
      <c r="D14" s="141"/>
      <c r="E14" s="19">
        <f>D13*D14</f>
        <v>0</v>
      </c>
      <c r="F14" s="18" t="s">
        <v>59</v>
      </c>
      <c r="G14" s="29"/>
      <c r="M14" t="e">
        <f>M9*10</f>
        <v>#DIV/0!</v>
      </c>
    </row>
    <row r="15" spans="1:6" ht="22.5" customHeight="1">
      <c r="A15" s="15"/>
      <c r="B15" s="16"/>
      <c r="C15" s="16"/>
      <c r="D15" s="17"/>
      <c r="F15" s="18"/>
    </row>
    <row r="16" ht="15.75">
      <c r="A16" s="15" t="s">
        <v>57</v>
      </c>
    </row>
    <row r="17" spans="1:7" ht="12">
      <c r="A17" s="4"/>
      <c r="B17" s="180" t="s">
        <v>31</v>
      </c>
      <c r="C17" s="180"/>
      <c r="D17" s="180" t="s">
        <v>32</v>
      </c>
      <c r="E17" s="180"/>
      <c r="F17" s="175" t="s">
        <v>98</v>
      </c>
      <c r="G17" s="176"/>
    </row>
    <row r="18" spans="1:13" s="1" customFormat="1" ht="12">
      <c r="A18" s="42" t="s">
        <v>29</v>
      </c>
      <c r="B18" s="42" t="s">
        <v>30</v>
      </c>
      <c r="C18" s="42" t="s">
        <v>78</v>
      </c>
      <c r="D18" s="43" t="s">
        <v>6</v>
      </c>
      <c r="E18" s="42" t="s">
        <v>71</v>
      </c>
      <c r="F18" s="177"/>
      <c r="G18" s="176"/>
      <c r="M18" s="1">
        <v>107.0814</v>
      </c>
    </row>
    <row r="19" spans="1:6" ht="13.5">
      <c r="A19" s="10" t="s">
        <v>26</v>
      </c>
      <c r="B19" s="13">
        <f>B5+(D5/100*D$13)</f>
        <v>107.35</v>
      </c>
      <c r="C19" s="13"/>
      <c r="D19" s="14">
        <f>B19/D$13</f>
        <v>0.3861510791366906</v>
      </c>
      <c r="E19" s="14"/>
      <c r="F19" s="23" t="str">
        <f>IF(D13&gt;K2,"cet abonnement n'est pas approprié","à vérifier, mais possible")</f>
        <v>à vérifier, mais possible</v>
      </c>
    </row>
    <row r="20" spans="1:6" ht="13.5">
      <c r="A20" s="10" t="s">
        <v>27</v>
      </c>
      <c r="B20" s="13">
        <f>B6+(D6/100*D$13)</f>
        <v>141.4948</v>
      </c>
      <c r="C20" s="13">
        <f>C6+((D$13*(1-D$14))*E6/100)+(D$13*D$14*F6/100)</f>
        <v>158.7054</v>
      </c>
      <c r="D20" s="14">
        <f>B20/D$13</f>
        <v>0.5089741007194245</v>
      </c>
      <c r="E20" s="14">
        <f>C20/D$13</f>
        <v>0.5708827338129496</v>
      </c>
      <c r="F20" s="23" t="str">
        <f>IF(D$13&lt;1500,"voir la puissance en dessous",IF(D$13&gt;K3,"la consommation est importante pour cet abonnement","à vérifier, mais possible"))</f>
        <v>voir la puissance en dessous</v>
      </c>
    </row>
    <row r="21" spans="1:6" ht="13.5">
      <c r="A21" s="10" t="s">
        <v>33</v>
      </c>
      <c r="B21" s="13">
        <f>B7+(D7/100*D$13)</f>
        <v>159.9674</v>
      </c>
      <c r="C21" s="13">
        <f>C7+((D$13*(1-D$14))*E7/100)+(D$13*D$14*F7/100)</f>
        <v>184.93540000000002</v>
      </c>
      <c r="D21" s="14">
        <f>B21/D$13</f>
        <v>0.5754223021582734</v>
      </c>
      <c r="E21" s="14">
        <f>C21/D$13</f>
        <v>0.6652352517985612</v>
      </c>
      <c r="F21" s="23" t="str">
        <f>IF(D$13&lt;K3,"voir si possible la puissance en dessous",IF(D$13&gt;K4,"la consommation est importante pour cet abonnement","à vérifier, mais possible"))</f>
        <v>voir si possible la puissance en dessous</v>
      </c>
    </row>
    <row r="22" spans="1:6" ht="13.5">
      <c r="A22" s="10" t="s">
        <v>28</v>
      </c>
      <c r="B22" s="13">
        <f>B8+(D8/100*D$13)</f>
        <v>178.3474</v>
      </c>
      <c r="C22" s="13">
        <f>C8+((D$13*(1-D$14))*E8/100)+(D$13*D$14*F8/100)</f>
        <v>209.02540000000002</v>
      </c>
      <c r="D22" s="14">
        <f>B22/D$13</f>
        <v>0.6415374100719424</v>
      </c>
      <c r="E22" s="14">
        <f>C22/D$13</f>
        <v>0.7518899280575541</v>
      </c>
      <c r="F22" s="23" t="str">
        <f>IF(D$13&lt;K4,"voir si possible la puissance en dessous",IF(D$13&gt;K5,"la consommation est importante pour cet abonnement","à vérifier, mais possible"))</f>
        <v>voir si possible la puissance en dessous</v>
      </c>
    </row>
    <row r="23" spans="6:13" ht="36" customHeight="1">
      <c r="F23" s="181" t="s">
        <v>118</v>
      </c>
      <c r="G23" s="182"/>
      <c r="M23" t="s">
        <v>133</v>
      </c>
    </row>
    <row r="24" spans="6:7" ht="12">
      <c r="F24" s="182"/>
      <c r="G24" s="182"/>
    </row>
    <row r="25" spans="6:7" ht="12">
      <c r="F25" s="178" t="s">
        <v>5</v>
      </c>
      <c r="G25" s="172"/>
    </row>
    <row r="26" spans="6:7" ht="12">
      <c r="F26" s="178"/>
      <c r="G26" s="172"/>
    </row>
    <row r="27" spans="6:7" ht="12">
      <c r="F27" s="178"/>
      <c r="G27" s="172"/>
    </row>
    <row r="28" spans="6:7" ht="12">
      <c r="F28" s="178"/>
      <c r="G28" s="172"/>
    </row>
    <row r="29" ht="12">
      <c r="F29" s="24"/>
    </row>
    <row r="30" ht="12">
      <c r="F30" t="s">
        <v>75</v>
      </c>
    </row>
    <row r="31" ht="12">
      <c r="F31" t="s">
        <v>68</v>
      </c>
    </row>
    <row r="32" ht="12">
      <c r="F32" s="24"/>
    </row>
    <row r="33" spans="6:7" ht="12">
      <c r="F33" s="178" t="s">
        <v>69</v>
      </c>
      <c r="G33" s="179"/>
    </row>
    <row r="34" spans="6:7" ht="12">
      <c r="F34" s="178"/>
      <c r="G34" s="179"/>
    </row>
  </sheetData>
  <sheetProtection/>
  <mergeCells count="14">
    <mergeCell ref="A2:B2"/>
    <mergeCell ref="G2:G5"/>
    <mergeCell ref="B3:C3"/>
    <mergeCell ref="D3:E3"/>
    <mergeCell ref="A9:E9"/>
    <mergeCell ref="A10:F10"/>
    <mergeCell ref="F25:G28"/>
    <mergeCell ref="F33:G34"/>
    <mergeCell ref="A13:C13"/>
    <mergeCell ref="A14:C14"/>
    <mergeCell ref="B17:C17"/>
    <mergeCell ref="D17:E17"/>
    <mergeCell ref="F17:G18"/>
    <mergeCell ref="F23:G24"/>
  </mergeCells>
  <printOptions/>
  <pageMargins left="0.787401575" right="0.787401575" top="0.984251969" bottom="0.984251969"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Franck Dimitropoulos</dc:creator>
  <cp:keywords/>
  <dc:description/>
  <cp:lastModifiedBy>Claire</cp:lastModifiedBy>
  <cp:lastPrinted>2011-07-07T08:50:27Z</cp:lastPrinted>
  <dcterms:created xsi:type="dcterms:W3CDTF">2008-09-25T14:18:54Z</dcterms:created>
  <dcterms:modified xsi:type="dcterms:W3CDTF">2019-06-13T08:29:46Z</dcterms:modified>
  <cp:category/>
  <cp:version/>
  <cp:contentType/>
  <cp:contentStatus/>
</cp:coreProperties>
</file>